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180" windowHeight="6360" tabRatio="593"/>
  </bookViews>
  <sheets>
    <sheet name="Постановление АИП 2019" sheetId="7" r:id="rId1"/>
    <sheet name="Лист1" sheetId="9" r:id="rId2"/>
  </sheets>
  <definedNames>
    <definedName name="_xlnm.Print_Titles" localSheetId="0">'Постановление АИП 2019'!$8:$12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3" i="7"/>
  <c r="G159"/>
  <c r="G141"/>
  <c r="G140"/>
  <c r="G137"/>
  <c r="G136"/>
  <c r="G111"/>
  <c r="G108"/>
  <c r="G96"/>
  <c r="G32" l="1"/>
  <c r="G28"/>
  <c r="F181"/>
  <c r="E181"/>
  <c r="H145"/>
  <c r="F145"/>
  <c r="E145"/>
  <c r="H131"/>
  <c r="F131"/>
  <c r="E131"/>
  <c r="D90"/>
  <c r="E90"/>
  <c r="F90"/>
  <c r="H90"/>
  <c r="G90"/>
  <c r="D86"/>
  <c r="F91" l="1"/>
  <c r="G91"/>
  <c r="H91"/>
  <c r="E91"/>
  <c r="D88"/>
  <c r="D89"/>
  <c r="D87"/>
  <c r="D85"/>
  <c r="G131"/>
  <c r="D130"/>
  <c r="D129"/>
  <c r="G145"/>
  <c r="D144"/>
  <c r="D180"/>
  <c r="H181"/>
  <c r="G73"/>
  <c r="G82"/>
  <c r="D82" s="1"/>
  <c r="G34"/>
  <c r="G173"/>
  <c r="D173" s="1"/>
  <c r="G126"/>
  <c r="D81"/>
  <c r="D80"/>
  <c r="D79"/>
  <c r="G44"/>
  <c r="G54"/>
  <c r="G24"/>
  <c r="D128"/>
  <c r="D78"/>
  <c r="G51"/>
  <c r="D77"/>
  <c r="D76"/>
  <c r="D127" l="1"/>
  <c r="G200"/>
  <c r="D126"/>
  <c r="G175"/>
  <c r="G181" s="1"/>
  <c r="D75"/>
  <c r="D74"/>
  <c r="D73"/>
  <c r="D72"/>
  <c r="D71"/>
  <c r="D125"/>
  <c r="D124" l="1"/>
  <c r="D70"/>
  <c r="E174" l="1"/>
  <c r="F174"/>
  <c r="H174"/>
  <c r="D69"/>
  <c r="D68"/>
  <c r="D178"/>
  <c r="G67"/>
  <c r="D67" s="1"/>
  <c r="D123"/>
  <c r="D122"/>
  <c r="G171"/>
  <c r="D35"/>
  <c r="H103"/>
  <c r="E103"/>
  <c r="F103"/>
  <c r="D66"/>
  <c r="D65"/>
  <c r="D64"/>
  <c r="G103"/>
  <c r="D102"/>
  <c r="D121"/>
  <c r="D63"/>
  <c r="D62"/>
  <c r="D61"/>
  <c r="G203"/>
  <c r="G204" s="1"/>
  <c r="E204"/>
  <c r="F204"/>
  <c r="H204"/>
  <c r="D172"/>
  <c r="D60"/>
  <c r="D59"/>
  <c r="D58"/>
  <c r="D57"/>
  <c r="D56"/>
  <c r="D170"/>
  <c r="D140"/>
  <c r="D141"/>
  <c r="D142"/>
  <c r="D171" l="1"/>
  <c r="G174"/>
  <c r="D203"/>
  <c r="D204" s="1"/>
  <c r="D55"/>
  <c r="E201" l="1"/>
  <c r="F201"/>
  <c r="G201"/>
  <c r="H201"/>
  <c r="D200"/>
  <c r="D201" s="1"/>
  <c r="D179"/>
  <c r="D177"/>
  <c r="D176"/>
  <c r="D175"/>
  <c r="E17"/>
  <c r="F17"/>
  <c r="G17"/>
  <c r="H17"/>
  <c r="D16"/>
  <c r="D17" s="1"/>
  <c r="D181" l="1"/>
  <c r="D19"/>
  <c r="D20"/>
  <c r="D21"/>
  <c r="D193"/>
  <c r="G208"/>
  <c r="D209"/>
  <c r="E208"/>
  <c r="F208"/>
  <c r="H208"/>
  <c r="E133"/>
  <c r="F133"/>
  <c r="G133"/>
  <c r="H133"/>
  <c r="E196"/>
  <c r="F196"/>
  <c r="G196"/>
  <c r="H196"/>
  <c r="D195"/>
  <c r="D196" s="1"/>
  <c r="E194"/>
  <c r="F194"/>
  <c r="G194"/>
  <c r="H194"/>
  <c r="D184"/>
  <c r="D185"/>
  <c r="D186"/>
  <c r="D187"/>
  <c r="D188"/>
  <c r="D189"/>
  <c r="D190"/>
  <c r="D191"/>
  <c r="D192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47"/>
  <c r="D137"/>
  <c r="D138"/>
  <c r="D139"/>
  <c r="D143"/>
  <c r="D136"/>
  <c r="E134"/>
  <c r="F134"/>
  <c r="G134"/>
  <c r="H134"/>
  <c r="D132"/>
  <c r="D107"/>
  <c r="D108"/>
  <c r="D109"/>
  <c r="D110"/>
  <c r="D111"/>
  <c r="D112"/>
  <c r="D113"/>
  <c r="D114"/>
  <c r="D115"/>
  <c r="D116"/>
  <c r="D117"/>
  <c r="D118"/>
  <c r="D119"/>
  <c r="D120"/>
  <c r="D106"/>
  <c r="D94"/>
  <c r="D95"/>
  <c r="D96"/>
  <c r="D97"/>
  <c r="D98"/>
  <c r="D99"/>
  <c r="D100"/>
  <c r="D101"/>
  <c r="D93"/>
  <c r="G209"/>
  <c r="D22"/>
  <c r="D23"/>
  <c r="D24"/>
  <c r="D25"/>
  <c r="D26"/>
  <c r="D27"/>
  <c r="D28"/>
  <c r="D29"/>
  <c r="D30"/>
  <c r="D31"/>
  <c r="D32"/>
  <c r="D33"/>
  <c r="D34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91" l="1"/>
  <c r="D145"/>
  <c r="D174"/>
  <c r="D131"/>
  <c r="D134" s="1"/>
  <c r="D103"/>
  <c r="H197"/>
  <c r="F197"/>
  <c r="E197"/>
  <c r="H104"/>
  <c r="F182"/>
  <c r="F206"/>
  <c r="E104"/>
  <c r="G197"/>
  <c r="F104"/>
  <c r="D208"/>
  <c r="G104"/>
  <c r="E182"/>
  <c r="E206"/>
  <c r="G182"/>
  <c r="H182"/>
  <c r="D194"/>
  <c r="D197" s="1"/>
  <c r="G206"/>
  <c r="H206"/>
  <c r="D133"/>
  <c r="F205" l="1"/>
  <c r="H205"/>
  <c r="E205"/>
  <c r="G205"/>
  <c r="E198"/>
  <c r="F198"/>
  <c r="G198"/>
  <c r="H198"/>
  <c r="D104"/>
  <c r="D182"/>
  <c r="D205" l="1"/>
  <c r="D198"/>
  <c r="D206"/>
</calcChain>
</file>

<file path=xl/sharedStrings.xml><?xml version="1.0" encoding="utf-8"?>
<sst xmlns="http://schemas.openxmlformats.org/spreadsheetml/2006/main" count="208" uniqueCount="206">
  <si>
    <t>№п/п</t>
  </si>
  <si>
    <t>Средства бюджета городского округа</t>
  </si>
  <si>
    <t>Общий объем финансирования</t>
  </si>
  <si>
    <t>Приложение к постановлению администрации МО "Зеленоградский городской округ"</t>
  </si>
  <si>
    <t>Распорядитель бюджетных средств - Администрация МО "Зеленоградский городской округ"</t>
  </si>
  <si>
    <t>Средства областного бюджета</t>
  </si>
  <si>
    <t>Средства федерального бюджета</t>
  </si>
  <si>
    <t>Средства дорожного фонда</t>
  </si>
  <si>
    <t>Ремонт фасада и ремонт крыльца административного здания по ул.Ленина, д. 20 в г.Зеленоградске</t>
  </si>
  <si>
    <t>Ремонт муниципальной квартиры № 5 дома №13-а по ул. Тургенева в г.Зеленоградске</t>
  </si>
  <si>
    <t>Разработка проектно-сметной документации для реконструкции  здания Курортный проспект д. 18 в г.Зеленоградске</t>
  </si>
  <si>
    <t>Ремонт фасада здания по адресу: Курортный проспект, д. 6 в г.Зеленоградске</t>
  </si>
  <si>
    <t>Устройство ограждения территории зала борьбы по адресу: Калининградская область, г.Зеленоградск, ул.Октябрьская, дом № 4</t>
  </si>
  <si>
    <t>Обустройство участка ливнёвой канализации по ул.Осипенко в г.Зеленоградске</t>
  </si>
  <si>
    <t>Благоустройство променада и пирса в г.Зеленоградске Калининградской области</t>
  </si>
  <si>
    <t>Ремонт фасада здания МФЦ по адресу: Курортный проспект, д. 15 в г.Зеленоградске</t>
  </si>
  <si>
    <t>Ремонт лестничных пролётов в здании МАОУ «Гимназия Вектор» по адресу: ул.Тургенева, д. 5-б, в г.Зеленоградске</t>
  </si>
  <si>
    <t>Устройство спортивной площадки для занятия пляжными видами спорта по адресу: ул.Тургенева в г.Зеленоградске Калининградской области</t>
  </si>
  <si>
    <t>Электромонтажные работы по устройству подсветки зданий № 11, № 15 и № 28 по Курортному проспекту в г.Зеленоградске Калининградской области</t>
  </si>
  <si>
    <t>Реконструкция уличного освещения ул. Бровцева в г.Зеленоградске</t>
  </si>
  <si>
    <t>Ремонт кровли здания МАОУ «СОШ г. Зеленоградска»</t>
  </si>
  <si>
    <t>Газификация дома №13-а по ул. Герцена г. Зеленоградска</t>
  </si>
  <si>
    <t>Изготовление и поставка информационных табличек для городского парка в г.Зеленоградске</t>
  </si>
  <si>
    <t>Ремонт коридора, туалета и читального зала библиотеки по адресу: ул.Ленина, д.1 в г.Зеленоградске</t>
  </si>
  <si>
    <t>Обустройство закрытого коллектора по сбросу ливнёвых вод по ул.Железнодорожная (ориентир дома №№ 26 - 30) в г.Зеленоградске Калининградской области</t>
  </si>
  <si>
    <t>Ремонт фасада с утеплением зала борьбы по  ул. Октябрьская 4 в г.Зеленоградске</t>
  </si>
  <si>
    <t>Устройство чугунного ограждения и чугунных столбиков в районе ул.Володарского г.Зеленоградска</t>
  </si>
  <si>
    <t>Устройство тротуара по ул. Сибирякова в г.Зеленоградске (правая сторона)</t>
  </si>
  <si>
    <t>Поставка и установка в городском парке архитектурных форм "Грибы"</t>
  </si>
  <si>
    <t>Восстановление элементов деревянного зодчества на зданиях в г.Зеленоградске Калининградской области</t>
  </si>
  <si>
    <t>Устройство въездов во дворы в г.Зеленоградске Калининградской области</t>
  </si>
  <si>
    <t>Ремонт дорожного покрытия и тротуара по ул.Пугачёва в г.Зеленоградске</t>
  </si>
  <si>
    <t>Ремонт дороги и въезда на дворовую территорию д. 11 по ул.Лермонтова в г.Зеленоградске</t>
  </si>
  <si>
    <t>Ремонт дорожного покрытия на ул. Первомайской от дома № 1 до перекрёстка с ул.Толстого дом 7 в г.Зеленоградске</t>
  </si>
  <si>
    <t>Ремонт дорожного покрытия по ул. Октябрьской и въезда во двор дома № 47 по ул.Московской в г.Зеленоградске</t>
  </si>
  <si>
    <t>Ремонт дорожного покрытия и уличного освещения на ул. Герцена в г.Зеленоградске</t>
  </si>
  <si>
    <t xml:space="preserve">Поставка материала для подсыпки дорог </t>
  </si>
  <si>
    <t xml:space="preserve">Ремонт дорожного покрытия по ул. Гагарина в г.Зеленоградске </t>
  </si>
  <si>
    <t>Ремонт кровли ВНС в пос.Колосовка</t>
  </si>
  <si>
    <t>Ремонт помещений ДК в пос.Кострово</t>
  </si>
  <si>
    <t>Экспертиза проектной документации «Капитальный ремонт автомобильных дорог в пос. Холмогоровка»</t>
  </si>
  <si>
    <t>Устройство уличного освещения по ул. Садовая в пос.Кузнецкое</t>
  </si>
  <si>
    <t>Ремонт квартиры № 2 и кровли дома 4 по ул.Гагарина в пос.Колосовка</t>
  </si>
  <si>
    <t>Ремонт КНС в пос.Колосовка</t>
  </si>
  <si>
    <t>Ремонт кровли котельной в пос.Колосовка</t>
  </si>
  <si>
    <t>Ремонт полов и кабинета информатики в МАОУ ООШ пос.Кострово</t>
  </si>
  <si>
    <t>Ремонт помещений библиотеки в пос.Кострово</t>
  </si>
  <si>
    <t>Ремонт кровли МАДОУ в пос. Холмогоровка</t>
  </si>
  <si>
    <t>итого</t>
  </si>
  <si>
    <t>Ремонт дорожного покрытия по ул. Зеленая и ул. Прохладная в пос.Откосово</t>
  </si>
  <si>
    <t>итого по Переславскому ТО</t>
  </si>
  <si>
    <t>Ремонт променада в пос. Лесной</t>
  </si>
  <si>
    <t>Ремонт автобусной остановки в пос. Рыбачий</t>
  </si>
  <si>
    <t xml:space="preserve">Установка 5-ти конструкций с досками объявлений в пос. Рыбачий, пос. Морское и пос. Лесной </t>
  </si>
  <si>
    <t>Прочистка мелиоративных каналов по ул. Победы в пос.Рыбачий</t>
  </si>
  <si>
    <t>Ремонт кровли ДК в пос.Коврово</t>
  </si>
  <si>
    <t>Ремонт фасада здания по адресу: ул. Школьная д.3 в пос.Муромское (бывший ФАП)</t>
  </si>
  <si>
    <t>Устройство уличного освещения по ул.Лесная, ул.Сосновая в пос.Куликово</t>
  </si>
  <si>
    <t>Ремонт кровли над муниципальной квартирой в доме 2 пос.Вербное</t>
  </si>
  <si>
    <t>Ремонт квартиры кв.3 дом 1 в пос.Вербное</t>
  </si>
  <si>
    <t>Устройство пешеходного перехода и тротуара по ул.Школьной в пос.Коврово</t>
  </si>
  <si>
    <t>Устройство уличного освещения по ул.Зелёная в пос.Куликово</t>
  </si>
  <si>
    <t>Устройство уличного освещения пер. Парковый д.1-4 в пос.Васильково</t>
  </si>
  <si>
    <t>Ремонт кровли, фронтона и фасада жилого дома в пос.Калиново</t>
  </si>
  <si>
    <t>Устройство уличного освещения в пос.Киевское</t>
  </si>
  <si>
    <t>Устройство пешеходного перехода по ул.Школьной в пос.Романово</t>
  </si>
  <si>
    <t>Устройство уличного освещения по ул.Степной в пос.Моховое</t>
  </si>
  <si>
    <t>Устройство тротуара (от дома инвалидов  к морю) и ямочный ремонт дорожного покрытия в пос.Заостровье</t>
  </si>
  <si>
    <t>Устройство тротуара по ул.Пионерской до границы г.Пионерский в пос.Заостровье</t>
  </si>
  <si>
    <t>Ремонт лестничных маршей в МАОУ СОШ пос.Романово</t>
  </si>
  <si>
    <t>итого по Ковровскому ТО</t>
  </si>
  <si>
    <t>Устройство тротуара по ул.Центральная в пос.Красноторовка</t>
  </si>
  <si>
    <t>Ремонт спортивного зала  в МАОУ ООШ пос.Грачёвка, ул. Школьная, дом 1-а</t>
  </si>
  <si>
    <t>Устройство ливневой канализации  в МАОУ ООШ пос.Грачёвка, ул. Школьная, дом 1-а</t>
  </si>
  <si>
    <t>Ремонт помещений библиотеки в пос.Поваровка</t>
  </si>
  <si>
    <t>Ремонт помещений библиотеки в пос.Красноторовка</t>
  </si>
  <si>
    <t xml:space="preserve">Ремонт полов в МАОУ ООШ пос.Красноторовка ул.Школьная, дом 6 </t>
  </si>
  <si>
    <t>Ремонт дорожного покрытия в пос.Поваровка переулок Каштановый</t>
  </si>
  <si>
    <t>итого по Красноторовскому ТО</t>
  </si>
  <si>
    <t>итого по г.Зеленоградску</t>
  </si>
  <si>
    <t xml:space="preserve">в том числе  дороги, из которых  </t>
  </si>
  <si>
    <t xml:space="preserve">программа ремонта дорог на селе </t>
  </si>
  <si>
    <t>АИП</t>
  </si>
  <si>
    <t xml:space="preserve">итого </t>
  </si>
  <si>
    <r>
      <t>Газификация дома № 9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по ул. Луговая в пос.Коврово</t>
    </r>
  </si>
  <si>
    <t>ИТОГО   по адресному инвестиционному перечню</t>
  </si>
  <si>
    <t>итого по дорогам Красноторовского ТО</t>
  </si>
  <si>
    <t>итоги по дорогам Ковровского ТО</t>
  </si>
  <si>
    <t>итого по ТО "Куршская коса"</t>
  </si>
  <si>
    <t>итого по дорогам Переславского ТО</t>
  </si>
  <si>
    <t>итого по дорогам г.Зеленоградска</t>
  </si>
  <si>
    <t>Ремонт фасада и ремонт крыльца административного здания по ул.Крымская, д. 5-а в г.Зеленоградске</t>
  </si>
  <si>
    <t>Поставка и установка вспомогательного помещения для хранения инвентаря пляжа инвалидов в г.Зеленоградске</t>
  </si>
  <si>
    <t>Капитальный ремонт канализационных сетей в пос. Колосовка</t>
  </si>
  <si>
    <t>Утепление фасада и ремонт полов первого этажа детского сада "Солнышко" в пос.Коврово</t>
  </si>
  <si>
    <t>Устройство тротуара по ул. Центральной и в районе школы в пос.Грачёвка</t>
  </si>
  <si>
    <t>Итого по областной инвестиционной программе</t>
  </si>
  <si>
    <t>1</t>
  </si>
  <si>
    <t>Разработка проектной и рабочей документации по объекту "Реконструкция очистных сооружений в пос.Рыбачий Зеленоградского района "</t>
  </si>
  <si>
    <t>Итого по МКУ "Плантаже"</t>
  </si>
  <si>
    <t>Устройство остановочных пунктов по ул.Лермонтова и ул.Железнодорожной в г.Зеленоградске Калининградской области</t>
  </si>
  <si>
    <t>Ремонт входной группы ДК в пос.Луговское</t>
  </si>
  <si>
    <t>Ремонт кровли и пищеблока детского сада по адресу: пос.Романово, ул. Советская, д.21</t>
  </si>
  <si>
    <t>Объекты Областной инвестиционной программы</t>
  </si>
  <si>
    <t>Разработка проектной документации на ремонт дорожного покрытия ул. Лесопарковая и ул. Пограничная в пос. Клинцовка г.Зеленоградска</t>
  </si>
  <si>
    <t>Объект "Межпоселковый газопровод высокого давления к поселкам Надеждино, Широкополье, Луговское, Новосельское, Иркутское, Киевское, Привольное" испытания, Провод-спутник, пуск газа и т.д.</t>
  </si>
  <si>
    <t>Переславский территориальный отдел</t>
  </si>
  <si>
    <t>Территориальный отдел "Куршская коса"</t>
  </si>
  <si>
    <t>Ковровский территориальный отдел</t>
  </si>
  <si>
    <t>Красноторовский территориальный отдел</t>
  </si>
  <si>
    <t>г. Зеленоградск</t>
  </si>
  <si>
    <t>Ремонт дорог в г.Зеленоградске</t>
  </si>
  <si>
    <t>Распорядитель бюджетных средств - МКУ "Плантаже"</t>
  </si>
  <si>
    <t>Ремонт кровли детского сада в пос. Муромское, расположенного в пос.Краснофлотское</t>
  </si>
  <si>
    <t>Ремонт кровли дома №21 по ул. Пролетарской в пос.Дворики</t>
  </si>
  <si>
    <t>Подготовка фасадов к покраске и установка подсветки зданий по ул.Володарского дом №7 и Курортный проспект дом №9 в г.Зеленоградске</t>
  </si>
  <si>
    <t xml:space="preserve">Поставка оборудования для пляжа в западной части (ул.Гагарина) г.Зеленоградска Калининградской области </t>
  </si>
  <si>
    <t>Распорядитель бюджетных средств - МКУ "Служба заказчика Зеленоградского ГО"</t>
  </si>
  <si>
    <t>Проверка правильности сметных расчетов</t>
  </si>
  <si>
    <t>Итого по МКУ "Служба заказчика "</t>
  </si>
  <si>
    <t xml:space="preserve">Адресный инвестиционный перечень объектов капитальных вложений муниципального образования  "Зеленоградский городской округ" на 2019 год </t>
  </si>
  <si>
    <t>Установка пожарных лестниц в количестве 7 шт. в здании МАДОУ  ЦРР № 23 "Сказка" по ул.Победы, д. 11-а в г.Зеленоградске</t>
  </si>
  <si>
    <t>Поставка контейнеров для ТБО объёмом 1,1 куб.м. в количестве 69 шт.</t>
  </si>
  <si>
    <t>Оказание услуг по корректировке проектной и рабочей документации по объекту : "Межпоселковый газопровод от АГС г.Зеленоградска к поселкам Холмы, Безымянка, Надеждино-Луговской Зеленоградского района и к индустриальному парку "Храброво"</t>
  </si>
  <si>
    <t>Художественная роспись фасадов зданий Курортный проспект 9 и Пугачёва 7 в г.Зеленоградска</t>
  </si>
  <si>
    <t>Подсветка пирса в г. Зеленоградске</t>
  </si>
  <si>
    <t xml:space="preserve">Текущий ремонт тротуаров на территории Зеленоградского городского округа(ул.Приморская,Октябрьская,Ленина(от Сибирякова до Пионерская), Пушкина, Лермонтова , городской парк, Лазаревская) </t>
  </si>
  <si>
    <t>Строительство распределительного газопровода высокого давления с установкой ШРП для подключения квартала жилой застройки "Зелёная слобода" г. Зеленоградска</t>
  </si>
  <si>
    <t>Устройство ливневого коллектора диаметром 500 мм. в п.Сосновка г.Зеленоградск II Этап</t>
  </si>
  <si>
    <t>Ремонт муниципальной квартиры № 4 дома № 37 по ул.Луговой в пос.Сосновка г.Зеленоградска Калининградской области</t>
  </si>
  <si>
    <t xml:space="preserve">Ремонт туалета и помещений котельной детской библиотеки по ул.Московской, 7 в г.Зеленоградске </t>
  </si>
  <si>
    <t xml:space="preserve">Установка досок объявлений на территории Переславского теротдела </t>
  </si>
  <si>
    <t>Ремонт тротуара по левой стороне от дома №2 по ул.Центральной до дома № 15 по ул.Взморья в пос.Лесной</t>
  </si>
  <si>
    <t xml:space="preserve">Установка досок объявления  на территории Ковровского территориального отдела </t>
  </si>
  <si>
    <t xml:space="preserve">Электромонтажные работы по ремонту наружного освещения детской площадки в пос.Заостровье Зеленоградского района Калининградской области" </t>
  </si>
  <si>
    <t>Установка конструкций с досками объявлений на территории Красноторовского теротдела</t>
  </si>
  <si>
    <t>Установка опор уличного освещения в сквере на прилегающей территории спортивной школы "Янтарь" в г.Зеленоградске Калининградской области"</t>
  </si>
  <si>
    <t>Ямочный ремонт дорог в г. Зеленоградске (улицы: Садовая, Сибирякова, 1-ый Железнодорожный пер., 1-ый Садовый пер, Победы, Бровцева,Железнодорожная, Заречная, Потемкина, Октябрьская, Курортный 3, Лесопарковая, Солнечная, Лермонтова, Московская, Ленина, Расковой)</t>
  </si>
  <si>
    <t>Ремонт полов и устройство системы вентиляции в  спортивном зале МАОУ СОШ пос.Переславское</t>
  </si>
  <si>
    <t>тыс.руб.</t>
  </si>
  <si>
    <t>Ремонт эксплуатационной скважины в пос.Холмогоровка</t>
  </si>
  <si>
    <t xml:space="preserve">Ремонт тротуара по правой стороне ул.Центральной от дома № 1 до отеля "Walde Park", от дома № 29 до дома № 35 и по левой стороне ул.Центральной от пешеходного перехода на въезде в поселок до дома № 2 по ул.Центральной в пос.Лесной </t>
  </si>
  <si>
    <t>Газоснабжение теплогенераторной ДК (фельдшерско-акушерского пункта) расположенного по адресу: пос.Куликово, ул.Пионерская, дом 19</t>
  </si>
  <si>
    <t>Ремонт эксплуатационной скважины в пос.Дворики</t>
  </si>
  <si>
    <t>Ремонт эксплуатационной скважины в пос.Переславское</t>
  </si>
  <si>
    <t xml:space="preserve">Поставка котла водогрейного и его монтажа для нужд МО "Зеленоградский городской округ" </t>
  </si>
  <si>
    <t xml:space="preserve">Установка приборов учёта выработки тепловой энергии в 4-х котельных в пос.Колосовка, пос.Кострово, пос.Переславское, пос.Рыбачий </t>
  </si>
  <si>
    <t xml:space="preserve">Ямочный ремонт ул.Заречной, ул.Крылова (перек4рёсток с Приморским проездом), 2-го Приморского пер., ул.Потёмкина (в районе домов 8, 9, 11, 17, 18, 18-б, 20-а), ул.Садовой (в районе дома 24), ул.Толстого (в районе ломов 2, 10), ул.Лесопарковой (в районе дома 3-а), ул.Победы (в районе дома 2) в г.Зеленоградске </t>
  </si>
  <si>
    <t>Поставка автомашины комбинированной дорожной для нужд МО "Зеленоградский городской округ"</t>
  </si>
  <si>
    <t>Поставка автомашины специальной с манипулятором для нужд МО "Зеленоградский городской округ"</t>
  </si>
  <si>
    <t>Поставка автомашины бортовой для нужд МО "Зеленоградский городской округ"</t>
  </si>
  <si>
    <t>Ремонт дорожного покрытия по ул.Озерной в пос.Васильково</t>
  </si>
  <si>
    <t>Ремонт дорожного покрытия по ул. Лесная и ул. Набережная пос. Заостровье</t>
  </si>
  <si>
    <t>Ремонт дорожного покрытия по ул. Лесная в пос.Куликово</t>
  </si>
  <si>
    <t>Ремонт дорожного покрытия пос. Коврово ул.Монетная</t>
  </si>
  <si>
    <t xml:space="preserve">Ремонт эксплуатационной скважины в пос.Коврово                </t>
  </si>
  <si>
    <t xml:space="preserve">Корректировка и проектирование схем газоснабжения, проверка сметной документации </t>
  </si>
  <si>
    <t>Выполнение электромонтажных работ по подвеске СИП и установке шкафа управления в пос.Холмогоровка</t>
  </si>
  <si>
    <t>Выполнение электромонтажных работ по установке опор для электроснабжения КНС в пос.Холмогоровка</t>
  </si>
  <si>
    <t>Поставка скамеек парковых для нужд МО "Зеленоградский городской округ"</t>
  </si>
  <si>
    <t>Поставка чугунного ограждения с его установкой для нужд МО "Зеленоградский городской округ"</t>
  </si>
  <si>
    <t xml:space="preserve">Разведывательное бурение ствола скважин в г.Зеленоградске и п.Сосновка </t>
  </si>
  <si>
    <t>Наименование объекта, адрес</t>
  </si>
  <si>
    <t>Итого по  администрации МО "Зеленоградский городской округ"</t>
  </si>
  <si>
    <t>Ремонт наружных сетей хозяйственно-бытовой канализации от ул.Офицерской до ул.Советской в пос.Романово</t>
  </si>
  <si>
    <t>Ремонт асфальтобетонного покрытия по ул.Невского, ремонт остановочного пункта с устройством площадки по ул.Центральной в пос.Лесной</t>
  </si>
  <si>
    <t xml:space="preserve">Строительство канализационных сетей в пос.Рыбачий ул. Победы 6, 8, 10 </t>
  </si>
  <si>
    <t>Повторная государственная экспертиза проектной документации и результатов инженерных изысканий и  достоверности определения сметной стоимости объекта капитального строительства: "Строительство культурно-досугового центра в п.Краснофлотское по объекту: "Строительство культурно-досугового центра в п.Краснофлот-ское Зеленоградского городского округа</t>
  </si>
  <si>
    <t>Поставка уличного тренажерного комплекса для  нужд МО "Зеленоградский городской округ"</t>
  </si>
  <si>
    <t>Устройство дороги в п.Горьковское</t>
  </si>
  <si>
    <t>Прокладка трубопроводов отопления и ГВС к залу борьбы ЦТП ФОК г.Зеленоградска</t>
  </si>
  <si>
    <t>Устройство перехода через дюну на территории городского парка в г.Зеленоградске</t>
  </si>
  <si>
    <t>Устройство оградения мемориала в п.Переславское</t>
  </si>
  <si>
    <t>Ремонт теплотрассы от котельной до одноквартирных жилых домов №№11,12,13,14,15,16 по ул.Офицерской и до двухквартирных жилых домов №№17,18,19,21,22,23 по ул.Офицерской в пос.Переславское</t>
  </si>
  <si>
    <t>Выполнение работ по замене светильников на опорах УО на пирсе в г.Зеленоградске</t>
  </si>
  <si>
    <t>Поставка контейнеров для ТБО объёмом 1,1 куб.м. в количестве 150 шт. для обеспечения поселков в Зеленоградском районе и в г.Зеленоградске</t>
  </si>
  <si>
    <t>Выполнение работ по разработке проекто-сметной документации на строительство спортивного корпуса с залом борьбы по ул.Тургенева в г.Зеленоградске</t>
  </si>
  <si>
    <t>Возведение снесенного сарая по ул.Ленина д.2 в г.Зеленоградске</t>
  </si>
  <si>
    <t>Поставка бункеров накопительных  для нужд МО  "Зеленоградский городской округ"</t>
  </si>
  <si>
    <t xml:space="preserve">Подсветка пешеходных переходов в г. Зеленоградске  на ул. Тургенева (в районе ФОКа), ул. Ленина ( в районе перекрестка с ул. Бровцева), ул. Московская ( в районе памятника  С. Симкину), ул. Московкая ( в районе хостела), ул. Октябрьская ( в районе зала борьбы) , ул. Ткаченко </t>
  </si>
  <si>
    <t>Выполнение работ по ремонту мемориальных комплексов, расположенных на территории Зеленоградского городского округа (пос.Переславское,пос.Рощино,  пос.Муромское, пос.Поваровка, пос.Русское, пос.Клюквенное,  пос.Романово, пос.Рыбачий, пос.Кострово,пос.Морское, пос.Колосовка)</t>
  </si>
  <si>
    <t>Обвязка эксплуатационных скважин в поселках : п. Дворики, п.Холмогоровка, п.Коврово, п.Переславское</t>
  </si>
  <si>
    <t>Выполнение работ по разработке проектной и рабочей документации по объекту: «Обустройство закрытого коллектора по сбросу ливнёвых вод по ул.Железнодорожная (ориентир дома №№ 26 - 30) в г.Зеленоградске Калининградской области»</t>
  </si>
  <si>
    <t>Устройство остановочного пункта по ул.Железнодорожной в районе дома № 38-б в г.Зеленоградске Калининградской области»</t>
  </si>
  <si>
    <t xml:space="preserve"> Разработка проекто-сметной документации "Капитальный ремонт объекта культурного наследия местного значения "Мемориальный коплекс на братской могиле советских воинов, погибших в марте 1945 года, расположенного по адресу:Калининградская область, Зеленоградский район, пос.Романово, ул.Советская, 6а</t>
  </si>
  <si>
    <t xml:space="preserve">Разработка проекто-сметной документации: "Капитальный ремонт объекта культурного наследия местного значения "Братская могила советских воинов, погибших в марте 1945 года, находящегося в п.Колосовка Зеленоградского района, территория ФКУ ИК-4" , </t>
  </si>
  <si>
    <t>Разработка проектно-сметной документации по объекту: " Строительство дороги от кольцевой развязки в г.Зеленоградске по ул.Тургенева до ул. Железнодорожной в районе автозаправочной станции</t>
  </si>
  <si>
    <t>Устройство автопарковки и въезда в детский сад в пос.Холмогоровка</t>
  </si>
  <si>
    <t>Выполнение работ по разработке эскизного проекта благоустройства сквера "Королевы Луизы" в городе Зеленоградске</t>
  </si>
  <si>
    <t>Выполнение работ по разработке эскизного проекта благоустройства сквера у краеведческого музея в городе Зеленоградске</t>
  </si>
  <si>
    <t>Выполнение работ по замене питающего кабеля от ТП до здания по адресу: г.Зеленоградск, Курортный пр., д.20</t>
  </si>
  <si>
    <t xml:space="preserve">Выполнение работ по устройству подсветки остановочных пунктов по ул.Тургенева(ориентир озеро), ул.Ткаченко(риентир ФОК), по ул.Железнодорожной(ориентир ж\д переезд) в г.Зеленоградске Калининградской области </t>
  </si>
  <si>
    <t>Выполнение работ по устройству площадки и электромонтажных работ по подсветке кинетической фигуры в районе кафе "У Нептуна" в г.Зеленоградске</t>
  </si>
  <si>
    <t>Выполнение работ по созданию и поставке скульптурной композиции "Солдат" для установки на мемориальном комплексе в п.Переславское</t>
  </si>
  <si>
    <t>Выполнение работ по созданию и поставке скульптурной композиции на подставке "Курортница" для установки на Курортном проспекте в г.Зеленоградске</t>
  </si>
  <si>
    <t>Устройство песчаной подсыпки дороги по пер.Летнему в пос.Горьковское</t>
  </si>
  <si>
    <t>Выполнение работ по установке пандуса в здании библиотеки в пос.Рыбачий</t>
  </si>
  <si>
    <t xml:space="preserve"> </t>
  </si>
  <si>
    <t>Выполнение работ по объекту : "Благоустройство территории захоронения воинов, погибших в годы ВОВ в пос.Переславское"</t>
  </si>
  <si>
    <t>Поставка летательного аппарата (дрона) для доставки средств спасения для утопающих на пляж "Западный" для нужд муниципального образования "Зеленоградский городской округ"</t>
  </si>
  <si>
    <t>Поставка пляжной мебели для пляжа "Западный" для нужд муниципального образования "Зеленоградский городской округ"</t>
  </si>
  <si>
    <t xml:space="preserve">Выполнение работ по объекту: "Строительные работы по обустройству пляжа в западной части (ул.Гагарина) г.Зеленоградска Калининградской области"                                </t>
  </si>
  <si>
    <t>Выполнение работ по объекту: "Комплексное обустройство общественного "Западного пляжа" (ул.Гагарина) в г.Зеленоградске. Устройство спусков № 1 и № 2.</t>
  </si>
  <si>
    <t>Итого по проекту</t>
  </si>
  <si>
    <t>Мероприятия в рамках соглашения на реализацию проекта "Комплексное обустройство общественного "Западного пляжа " (ул.Гагарина) в г.Зеленоградске "</t>
  </si>
  <si>
    <t xml:space="preserve">        от     "05 " ноября   2019 г.  № 2135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</si>
</sst>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1"/>
      <color theme="5" tint="-0.249977111117893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1" xfId="0" applyBorder="1"/>
    <xf numFmtId="4" fontId="0" fillId="0" borderId="1" xfId="0" applyNumberFormat="1" applyBorder="1"/>
    <xf numFmtId="49" fontId="0" fillId="0" borderId="0" xfId="0" applyNumberFormat="1" applyProtection="1">
      <protection locked="0"/>
    </xf>
    <xf numFmtId="0" fontId="0" fillId="0" borderId="0" xfId="0" applyProtection="1">
      <protection locked="0"/>
    </xf>
    <xf numFmtId="49" fontId="0" fillId="0" borderId="0" xfId="0" applyNumberForma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2" fontId="5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/>
    </xf>
    <xf numFmtId="2" fontId="6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 applyProtection="1">
      <alignment wrapText="1"/>
      <protection locked="0"/>
    </xf>
    <xf numFmtId="0" fontId="9" fillId="2" borderId="1" xfId="0" applyFont="1" applyFill="1" applyBorder="1" applyAlignment="1">
      <alignment vertical="center" wrapText="1"/>
    </xf>
    <xf numFmtId="4" fontId="10" fillId="2" borderId="1" xfId="0" applyNumberFormat="1" applyFont="1" applyFill="1" applyBorder="1" applyAlignment="1" applyProtection="1">
      <alignment wrapText="1"/>
      <protection locked="0"/>
    </xf>
    <xf numFmtId="0" fontId="11" fillId="0" borderId="1" xfId="0" applyFont="1" applyBorder="1"/>
    <xf numFmtId="2" fontId="9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9" fillId="2" borderId="7" xfId="0" applyFont="1" applyFill="1" applyBorder="1" applyAlignment="1">
      <alignment horizontal="left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wrapText="1"/>
    </xf>
    <xf numFmtId="0" fontId="0" fillId="0" borderId="0" xfId="0" applyBorder="1" applyAlignment="1">
      <alignment textRotation="90"/>
    </xf>
    <xf numFmtId="0" fontId="15" fillId="0" borderId="1" xfId="0" applyFont="1" applyBorder="1" applyAlignment="1">
      <alignment horizontal="center"/>
    </xf>
    <xf numFmtId="4" fontId="9" fillId="3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textRotation="90"/>
    </xf>
    <xf numFmtId="0" fontId="10" fillId="0" borderId="4" xfId="0" applyFont="1" applyBorder="1" applyAlignment="1" applyProtection="1">
      <alignment horizontal="center"/>
      <protection locked="0"/>
    </xf>
    <xf numFmtId="0" fontId="10" fillId="0" borderId="5" xfId="0" applyFont="1" applyBorder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/>
    <xf numFmtId="0" fontId="3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>
      <alignment horizontal="left"/>
    </xf>
    <xf numFmtId="0" fontId="17" fillId="0" borderId="4" xfId="0" applyFont="1" applyBorder="1" applyAlignment="1" applyProtection="1">
      <alignment horizontal="center"/>
      <protection locked="0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0" fillId="0" borderId="0" xfId="0" applyFont="1" applyBorder="1" applyAlignment="1" applyProtection="1">
      <alignment horizontal="center" wrapText="1" readingOrder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right" wrapText="1"/>
      <protection locked="0"/>
    </xf>
    <xf numFmtId="49" fontId="1" fillId="0" borderId="7" xfId="0" applyNumberFormat="1" applyFont="1" applyBorder="1" applyAlignment="1" applyProtection="1">
      <alignment horizontal="center" vertical="center" wrapText="1"/>
      <protection locked="0"/>
    </xf>
    <xf numFmtId="49" fontId="1" fillId="0" borderId="8" xfId="0" applyNumberFormat="1" applyFont="1" applyBorder="1" applyAlignment="1" applyProtection="1">
      <alignment horizontal="center" vertical="center" wrapText="1"/>
      <protection locked="0"/>
    </xf>
    <xf numFmtId="49" fontId="1" fillId="0" borderId="3" xfId="0" applyNumberFormat="1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6" fillId="0" borderId="4" xfId="0" applyFont="1" applyBorder="1" applyAlignment="1">
      <alignment horizontal="center" vertical="center"/>
    </xf>
    <xf numFmtId="0" fontId="0" fillId="0" borderId="5" xfId="0" applyBorder="1" applyAlignment="1"/>
    <xf numFmtId="0" fontId="0" fillId="0" borderId="6" xfId="0" applyBorder="1" applyAlignment="1"/>
    <xf numFmtId="0" fontId="16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0" fillId="0" borderId="5" xfId="0" applyFont="1" applyBorder="1" applyAlignment="1"/>
    <xf numFmtId="0" fontId="0" fillId="0" borderId="6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9"/>
  <sheetViews>
    <sheetView tabSelected="1" zoomScale="86" zoomScaleNormal="86" workbookViewId="0">
      <selection activeCell="M10" sqref="M10"/>
    </sheetView>
  </sheetViews>
  <sheetFormatPr defaultRowHeight="14.4"/>
  <cols>
    <col min="1" max="1" width="5.5546875" customWidth="1"/>
    <col min="2" max="2" width="6.6640625" customWidth="1"/>
    <col min="3" max="3" width="49.109375" customWidth="1"/>
    <col min="4" max="4" width="12.5546875" customWidth="1"/>
    <col min="5" max="5" width="10.88671875" customWidth="1"/>
    <col min="6" max="6" width="9.88671875" customWidth="1"/>
    <col min="7" max="7" width="12.6640625" customWidth="1"/>
    <col min="8" max="8" width="14" customWidth="1"/>
    <col min="9" max="9" width="6.44140625" customWidth="1"/>
  </cols>
  <sheetData>
    <row r="1" spans="1:8" ht="14.4" customHeight="1">
      <c r="B1" s="3"/>
      <c r="C1" s="4"/>
      <c r="D1" s="4"/>
      <c r="E1" s="61" t="s">
        <v>3</v>
      </c>
      <c r="F1" s="62"/>
      <c r="G1" s="62"/>
      <c r="H1" s="62"/>
    </row>
    <row r="2" spans="1:8" ht="30" customHeight="1">
      <c r="B2" s="3"/>
      <c r="C2" s="4"/>
      <c r="D2" s="4"/>
      <c r="E2" s="62"/>
      <c r="F2" s="62"/>
      <c r="G2" s="62"/>
      <c r="H2" s="62"/>
    </row>
    <row r="3" spans="1:8" ht="15.6">
      <c r="B3" s="5"/>
      <c r="C3" s="6"/>
      <c r="D3" s="6"/>
      <c r="E3" s="63" t="s">
        <v>205</v>
      </c>
      <c r="F3" s="64"/>
      <c r="G3" s="64"/>
      <c r="H3" s="64"/>
    </row>
    <row r="4" spans="1:8">
      <c r="B4" s="5"/>
      <c r="C4" s="6"/>
      <c r="D4" s="6"/>
      <c r="E4" s="6"/>
      <c r="F4" s="6"/>
      <c r="G4" s="7"/>
      <c r="H4" s="7"/>
    </row>
    <row r="5" spans="1:8" ht="28.95" customHeight="1">
      <c r="B5" s="68" t="s">
        <v>120</v>
      </c>
      <c r="C5" s="68"/>
      <c r="D5" s="68"/>
      <c r="E5" s="68"/>
      <c r="F5" s="68"/>
      <c r="G5" s="68"/>
      <c r="H5" s="68"/>
    </row>
    <row r="6" spans="1:8">
      <c r="B6" s="72"/>
      <c r="C6" s="73"/>
      <c r="D6" s="73"/>
      <c r="E6" s="73"/>
      <c r="F6" s="73"/>
      <c r="G6" s="73"/>
      <c r="H6" s="73"/>
    </row>
    <row r="7" spans="1:8">
      <c r="B7" s="74" t="s">
        <v>139</v>
      </c>
      <c r="C7" s="74"/>
      <c r="D7" s="74"/>
      <c r="E7" s="74"/>
      <c r="F7" s="74"/>
      <c r="G7" s="74"/>
      <c r="H7" s="74"/>
    </row>
    <row r="8" spans="1:8" ht="14.4" customHeight="1">
      <c r="A8" s="57"/>
      <c r="B8" s="75" t="s">
        <v>0</v>
      </c>
      <c r="C8" s="69" t="s">
        <v>162</v>
      </c>
      <c r="D8" s="69" t="s">
        <v>2</v>
      </c>
      <c r="E8" s="69" t="s">
        <v>6</v>
      </c>
      <c r="F8" s="69" t="s">
        <v>5</v>
      </c>
      <c r="G8" s="69" t="s">
        <v>1</v>
      </c>
      <c r="H8" s="69" t="s">
        <v>7</v>
      </c>
    </row>
    <row r="9" spans="1:8" ht="14.4" customHeight="1">
      <c r="A9" s="57"/>
      <c r="B9" s="76"/>
      <c r="C9" s="70"/>
      <c r="D9" s="70"/>
      <c r="E9" s="70"/>
      <c r="F9" s="70"/>
      <c r="G9" s="70"/>
      <c r="H9" s="70"/>
    </row>
    <row r="10" spans="1:8">
      <c r="A10" s="57"/>
      <c r="B10" s="76"/>
      <c r="C10" s="70"/>
      <c r="D10" s="70"/>
      <c r="E10" s="70"/>
      <c r="F10" s="70"/>
      <c r="G10" s="70"/>
      <c r="H10" s="70"/>
    </row>
    <row r="11" spans="1:8">
      <c r="A11" s="57"/>
      <c r="B11" s="76"/>
      <c r="C11" s="70"/>
      <c r="D11" s="70"/>
      <c r="E11" s="70"/>
      <c r="F11" s="70"/>
      <c r="G11" s="70"/>
      <c r="H11" s="70"/>
    </row>
    <row r="12" spans="1:8">
      <c r="A12" s="57"/>
      <c r="B12" s="77"/>
      <c r="C12" s="71"/>
      <c r="D12" s="71"/>
      <c r="E12" s="71"/>
      <c r="F12" s="71"/>
      <c r="G12" s="71"/>
      <c r="H12" s="71"/>
    </row>
    <row r="13" spans="1:8">
      <c r="A13" s="57"/>
      <c r="B13" s="8">
        <v>1</v>
      </c>
      <c r="C13" s="8">
        <v>2</v>
      </c>
      <c r="D13" s="8">
        <v>3</v>
      </c>
      <c r="E13" s="8">
        <v>4</v>
      </c>
      <c r="F13" s="8">
        <v>5</v>
      </c>
      <c r="G13" s="8">
        <v>6</v>
      </c>
      <c r="H13" s="8">
        <v>7</v>
      </c>
    </row>
    <row r="14" spans="1:8" ht="15.6">
      <c r="A14" s="57"/>
      <c r="B14" s="9"/>
      <c r="C14" s="58" t="s">
        <v>4</v>
      </c>
      <c r="D14" s="59"/>
      <c r="E14" s="59"/>
      <c r="F14" s="59"/>
      <c r="G14" s="59"/>
      <c r="H14" s="60"/>
    </row>
    <row r="15" spans="1:8" ht="15.6">
      <c r="A15" s="46"/>
      <c r="B15" s="9"/>
      <c r="C15" s="78" t="s">
        <v>103</v>
      </c>
      <c r="D15" s="79"/>
      <c r="E15" s="79"/>
      <c r="F15" s="79"/>
      <c r="G15" s="79"/>
      <c r="H15" s="80"/>
    </row>
    <row r="16" spans="1:8" ht="62.4">
      <c r="A16" s="46"/>
      <c r="B16" s="30" t="s">
        <v>97</v>
      </c>
      <c r="C16" s="31" t="s">
        <v>98</v>
      </c>
      <c r="D16" s="32">
        <f>SUM(E16:H16)</f>
        <v>2723.86</v>
      </c>
      <c r="E16" s="47"/>
      <c r="F16" s="32">
        <v>2723.86</v>
      </c>
      <c r="G16" s="47"/>
      <c r="H16" s="47"/>
    </row>
    <row r="17" spans="1:8" ht="39.6" customHeight="1">
      <c r="A17" s="46"/>
      <c r="B17" s="9"/>
      <c r="C17" s="18" t="s">
        <v>96</v>
      </c>
      <c r="D17" s="48">
        <f>SUM(D16)</f>
        <v>2723.86</v>
      </c>
      <c r="E17" s="48">
        <f t="shared" ref="E17:H17" si="0">SUM(E16)</f>
        <v>0</v>
      </c>
      <c r="F17" s="48">
        <f t="shared" si="0"/>
        <v>2723.86</v>
      </c>
      <c r="G17" s="48">
        <f t="shared" si="0"/>
        <v>0</v>
      </c>
      <c r="H17" s="48">
        <f t="shared" si="0"/>
        <v>0</v>
      </c>
    </row>
    <row r="18" spans="1:8" ht="18" customHeight="1">
      <c r="B18" s="65" t="s">
        <v>110</v>
      </c>
      <c r="C18" s="66"/>
      <c r="D18" s="66"/>
      <c r="E18" s="66"/>
      <c r="F18" s="66"/>
      <c r="G18" s="66"/>
      <c r="H18" s="67"/>
    </row>
    <row r="19" spans="1:8" ht="46.8">
      <c r="A19" s="10"/>
      <c r="B19" s="30">
        <v>1</v>
      </c>
      <c r="C19" s="31" t="s">
        <v>8</v>
      </c>
      <c r="D19" s="32">
        <f t="shared" ref="D19:D82" si="1">SUM(E19:H19)</f>
        <v>1459.88</v>
      </c>
      <c r="E19" s="33"/>
      <c r="F19" s="33"/>
      <c r="G19" s="32">
        <v>1459.88</v>
      </c>
      <c r="H19" s="33"/>
    </row>
    <row r="20" spans="1:8" ht="46.8">
      <c r="A20" s="10"/>
      <c r="B20" s="30">
        <v>2</v>
      </c>
      <c r="C20" s="31" t="s">
        <v>91</v>
      </c>
      <c r="D20" s="32">
        <f t="shared" si="1"/>
        <v>1770.27</v>
      </c>
      <c r="E20" s="33"/>
      <c r="F20" s="33"/>
      <c r="G20" s="32">
        <v>1770.27</v>
      </c>
      <c r="H20" s="33"/>
    </row>
    <row r="21" spans="1:8" ht="31.2">
      <c r="A21" s="10"/>
      <c r="B21" s="30">
        <v>3</v>
      </c>
      <c r="C21" s="31" t="s">
        <v>9</v>
      </c>
      <c r="D21" s="32">
        <f t="shared" si="1"/>
        <v>253.69</v>
      </c>
      <c r="E21" s="33"/>
      <c r="F21" s="33"/>
      <c r="G21" s="32">
        <v>253.69</v>
      </c>
      <c r="H21" s="33"/>
    </row>
    <row r="22" spans="1:8" ht="46.8">
      <c r="A22" s="10"/>
      <c r="B22" s="30">
        <v>4</v>
      </c>
      <c r="C22" s="31" t="s">
        <v>10</v>
      </c>
      <c r="D22" s="32">
        <f t="shared" si="1"/>
        <v>3500</v>
      </c>
      <c r="E22" s="33"/>
      <c r="F22" s="33"/>
      <c r="G22" s="32">
        <v>3500</v>
      </c>
      <c r="H22" s="33"/>
    </row>
    <row r="23" spans="1:8" ht="31.2">
      <c r="B23" s="30">
        <v>5</v>
      </c>
      <c r="C23" s="34" t="s">
        <v>11</v>
      </c>
      <c r="D23" s="32">
        <f t="shared" si="1"/>
        <v>1540.84</v>
      </c>
      <c r="E23" s="35"/>
      <c r="F23" s="35"/>
      <c r="G23" s="32">
        <v>1540.84</v>
      </c>
      <c r="H23" s="35"/>
    </row>
    <row r="24" spans="1:8" ht="46.8">
      <c r="B24" s="30">
        <v>6</v>
      </c>
      <c r="C24" s="31" t="s">
        <v>12</v>
      </c>
      <c r="D24" s="32">
        <f t="shared" si="1"/>
        <v>709.07</v>
      </c>
      <c r="E24" s="35"/>
      <c r="F24" s="35"/>
      <c r="G24" s="32">
        <f>673.47+35.6</f>
        <v>709.07</v>
      </c>
      <c r="H24" s="35"/>
    </row>
    <row r="25" spans="1:8" ht="31.2">
      <c r="B25" s="30">
        <v>7</v>
      </c>
      <c r="C25" s="31" t="s">
        <v>13</v>
      </c>
      <c r="D25" s="32">
        <f t="shared" si="1"/>
        <v>321.33199999999999</v>
      </c>
      <c r="E25" s="36"/>
      <c r="F25" s="36"/>
      <c r="G25" s="32">
        <v>321.33199999999999</v>
      </c>
      <c r="H25" s="36"/>
    </row>
    <row r="26" spans="1:8" ht="46.8">
      <c r="B26" s="30">
        <v>8</v>
      </c>
      <c r="C26" s="31" t="s">
        <v>100</v>
      </c>
      <c r="D26" s="32">
        <f t="shared" si="1"/>
        <v>445.96</v>
      </c>
      <c r="E26" s="36"/>
      <c r="F26" s="36"/>
      <c r="G26" s="32">
        <v>445.96</v>
      </c>
      <c r="H26" s="36"/>
    </row>
    <row r="27" spans="1:8" ht="46.8">
      <c r="B27" s="30">
        <v>9</v>
      </c>
      <c r="C27" s="31" t="s">
        <v>92</v>
      </c>
      <c r="D27" s="32">
        <f t="shared" si="1"/>
        <v>120</v>
      </c>
      <c r="E27" s="36"/>
      <c r="F27" s="36"/>
      <c r="G27" s="32">
        <v>120</v>
      </c>
      <c r="H27" s="36"/>
    </row>
    <row r="28" spans="1:8" ht="31.2">
      <c r="B28" s="30">
        <v>10</v>
      </c>
      <c r="C28" s="34" t="s">
        <v>14</v>
      </c>
      <c r="D28" s="32">
        <f t="shared" si="1"/>
        <v>2387.0450000000001</v>
      </c>
      <c r="E28" s="36"/>
      <c r="F28" s="36"/>
      <c r="G28" s="32">
        <f>2170.041+217.004</f>
        <v>2387.0450000000001</v>
      </c>
      <c r="H28" s="36"/>
    </row>
    <row r="29" spans="1:8" ht="31.2">
      <c r="B29" s="30">
        <v>11</v>
      </c>
      <c r="C29" s="31" t="s">
        <v>15</v>
      </c>
      <c r="D29" s="32">
        <f t="shared" si="1"/>
        <v>133.19999999999999</v>
      </c>
      <c r="E29" s="36"/>
      <c r="F29" s="36"/>
      <c r="G29" s="32">
        <v>133.19999999999999</v>
      </c>
      <c r="H29" s="36"/>
    </row>
    <row r="30" spans="1:8" ht="46.8">
      <c r="B30" s="30">
        <v>12</v>
      </c>
      <c r="C30" s="34" t="s">
        <v>121</v>
      </c>
      <c r="D30" s="32">
        <f t="shared" si="1"/>
        <v>1824.5</v>
      </c>
      <c r="E30" s="36"/>
      <c r="F30" s="36"/>
      <c r="G30" s="32">
        <v>1824.5</v>
      </c>
      <c r="H30" s="36"/>
    </row>
    <row r="31" spans="1:8" ht="46.8">
      <c r="B31" s="30">
        <v>13</v>
      </c>
      <c r="C31" s="34" t="s">
        <v>16</v>
      </c>
      <c r="D31" s="32">
        <f t="shared" si="1"/>
        <v>708.65</v>
      </c>
      <c r="E31" s="36"/>
      <c r="F31" s="36"/>
      <c r="G31" s="32">
        <v>708.65</v>
      </c>
      <c r="H31" s="36"/>
    </row>
    <row r="32" spans="1:8" ht="62.4">
      <c r="B32" s="30">
        <v>14</v>
      </c>
      <c r="C32" s="31" t="s">
        <v>17</v>
      </c>
      <c r="D32" s="32">
        <f t="shared" si="1"/>
        <v>5858.7076699999998</v>
      </c>
      <c r="E32" s="36"/>
      <c r="F32" s="36"/>
      <c r="G32" s="32">
        <f>5829.95118+28.75649</f>
        <v>5858.7076699999998</v>
      </c>
      <c r="H32" s="36"/>
    </row>
    <row r="33" spans="2:8" ht="62.4">
      <c r="B33" s="30">
        <v>15</v>
      </c>
      <c r="C33" s="31" t="s">
        <v>18</v>
      </c>
      <c r="D33" s="32">
        <f t="shared" si="1"/>
        <v>424.17</v>
      </c>
      <c r="E33" s="36"/>
      <c r="F33" s="36"/>
      <c r="G33" s="32">
        <v>424.17</v>
      </c>
      <c r="H33" s="36"/>
    </row>
    <row r="34" spans="2:8" ht="109.2">
      <c r="B34" s="30">
        <v>16</v>
      </c>
      <c r="C34" s="31" t="s">
        <v>179</v>
      </c>
      <c r="D34" s="32">
        <f t="shared" si="1"/>
        <v>1880.779</v>
      </c>
      <c r="E34" s="36"/>
      <c r="F34" s="36"/>
      <c r="G34" s="32">
        <f>1487.73+385.589+7.46</f>
        <v>1880.779</v>
      </c>
      <c r="H34" s="36"/>
    </row>
    <row r="35" spans="2:8" ht="31.2">
      <c r="B35" s="30">
        <v>17</v>
      </c>
      <c r="C35" s="31" t="s">
        <v>122</v>
      </c>
      <c r="D35" s="32">
        <f t="shared" si="1"/>
        <v>655.65</v>
      </c>
      <c r="E35" s="36"/>
      <c r="F35" s="32"/>
      <c r="G35" s="32">
        <v>655.65</v>
      </c>
      <c r="H35" s="36"/>
    </row>
    <row r="36" spans="2:8" ht="78">
      <c r="B36" s="30">
        <v>18</v>
      </c>
      <c r="C36" s="31" t="s">
        <v>105</v>
      </c>
      <c r="D36" s="32">
        <f t="shared" si="1"/>
        <v>950</v>
      </c>
      <c r="E36" s="36"/>
      <c r="F36" s="36"/>
      <c r="G36" s="32">
        <v>950</v>
      </c>
      <c r="H36" s="36"/>
    </row>
    <row r="37" spans="2:8" ht="109.2">
      <c r="B37" s="30">
        <v>19</v>
      </c>
      <c r="C37" s="31" t="s">
        <v>123</v>
      </c>
      <c r="D37" s="32">
        <f t="shared" si="1"/>
        <v>1083.08</v>
      </c>
      <c r="E37" s="36"/>
      <c r="F37" s="36"/>
      <c r="G37" s="32">
        <v>1083.08</v>
      </c>
      <c r="H37" s="36"/>
    </row>
    <row r="38" spans="2:8" ht="31.2">
      <c r="B38" s="30">
        <v>20</v>
      </c>
      <c r="C38" s="31" t="s">
        <v>19</v>
      </c>
      <c r="D38" s="32">
        <f t="shared" si="1"/>
        <v>328.63</v>
      </c>
      <c r="E38" s="36"/>
      <c r="F38" s="36"/>
      <c r="G38" s="32">
        <v>328.63</v>
      </c>
      <c r="H38" s="36"/>
    </row>
    <row r="39" spans="2:8" ht="31.2">
      <c r="B39" s="30">
        <v>21</v>
      </c>
      <c r="C39" s="31" t="s">
        <v>20</v>
      </c>
      <c r="D39" s="32">
        <f t="shared" si="1"/>
        <v>312.08999999999997</v>
      </c>
      <c r="E39" s="36"/>
      <c r="F39" s="36"/>
      <c r="G39" s="32">
        <v>312.08999999999997</v>
      </c>
      <c r="H39" s="36"/>
    </row>
    <row r="40" spans="2:8" ht="31.2">
      <c r="B40" s="30">
        <v>22</v>
      </c>
      <c r="C40" s="31" t="s">
        <v>21</v>
      </c>
      <c r="D40" s="32">
        <f t="shared" si="1"/>
        <v>639.20000000000005</v>
      </c>
      <c r="E40" s="36"/>
      <c r="F40" s="36"/>
      <c r="G40" s="32">
        <v>639.20000000000005</v>
      </c>
      <c r="H40" s="36"/>
    </row>
    <row r="41" spans="2:8" ht="46.8">
      <c r="B41" s="30">
        <v>23</v>
      </c>
      <c r="C41" s="34" t="s">
        <v>22</v>
      </c>
      <c r="D41" s="32">
        <f t="shared" si="1"/>
        <v>55</v>
      </c>
      <c r="E41" s="36"/>
      <c r="F41" s="36"/>
      <c r="G41" s="32">
        <v>55</v>
      </c>
      <c r="H41" s="36"/>
    </row>
    <row r="42" spans="2:8" ht="46.8">
      <c r="B42" s="30">
        <v>24</v>
      </c>
      <c r="C42" s="31" t="s">
        <v>23</v>
      </c>
      <c r="D42" s="32">
        <f t="shared" si="1"/>
        <v>824.47</v>
      </c>
      <c r="E42" s="36"/>
      <c r="F42" s="36"/>
      <c r="G42" s="32">
        <v>824.47</v>
      </c>
      <c r="H42" s="36"/>
    </row>
    <row r="43" spans="2:8" ht="62.4">
      <c r="B43" s="30">
        <v>25</v>
      </c>
      <c r="C43" s="31" t="s">
        <v>104</v>
      </c>
      <c r="D43" s="32">
        <f t="shared" si="1"/>
        <v>1300</v>
      </c>
      <c r="E43" s="36"/>
      <c r="F43" s="36"/>
      <c r="G43" s="32">
        <v>1300</v>
      </c>
      <c r="H43" s="36"/>
    </row>
    <row r="44" spans="2:8" ht="46.8">
      <c r="B44" s="30">
        <v>26</v>
      </c>
      <c r="C44" s="31" t="s">
        <v>156</v>
      </c>
      <c r="D44" s="32">
        <f t="shared" si="1"/>
        <v>1100</v>
      </c>
      <c r="E44" s="36"/>
      <c r="F44" s="36"/>
      <c r="G44" s="32">
        <f>500+150.35+98+51.65+100+200</f>
        <v>1100</v>
      </c>
      <c r="H44" s="36"/>
    </row>
    <row r="45" spans="2:8" ht="46.8">
      <c r="B45" s="30">
        <v>27</v>
      </c>
      <c r="C45" s="31" t="s">
        <v>124</v>
      </c>
      <c r="D45" s="32">
        <f t="shared" si="1"/>
        <v>227.5</v>
      </c>
      <c r="E45" s="36"/>
      <c r="F45" s="36"/>
      <c r="G45" s="32">
        <v>227.5</v>
      </c>
      <c r="H45" s="36"/>
    </row>
    <row r="46" spans="2:8" ht="62.4">
      <c r="B46" s="30">
        <v>28</v>
      </c>
      <c r="C46" s="31" t="s">
        <v>24</v>
      </c>
      <c r="D46" s="32">
        <f t="shared" si="1"/>
        <v>566.47400000000005</v>
      </c>
      <c r="E46" s="36"/>
      <c r="F46" s="36"/>
      <c r="G46" s="32">
        <v>566.47400000000005</v>
      </c>
      <c r="H46" s="36"/>
    </row>
    <row r="47" spans="2:8" ht="31.2">
      <c r="B47" s="30">
        <v>29</v>
      </c>
      <c r="C47" s="31" t="s">
        <v>25</v>
      </c>
      <c r="D47" s="32">
        <f t="shared" si="1"/>
        <v>666.67</v>
      </c>
      <c r="E47" s="36"/>
      <c r="F47" s="36"/>
      <c r="G47" s="32">
        <v>666.67</v>
      </c>
      <c r="H47" s="36"/>
    </row>
    <row r="48" spans="2:8" ht="46.8">
      <c r="B48" s="30">
        <v>30</v>
      </c>
      <c r="C48" s="31" t="s">
        <v>26</v>
      </c>
      <c r="D48" s="32">
        <f t="shared" si="1"/>
        <v>714.35799999999995</v>
      </c>
      <c r="E48" s="36"/>
      <c r="F48" s="36"/>
      <c r="G48" s="32">
        <v>714.35799999999995</v>
      </c>
      <c r="H48" s="36"/>
    </row>
    <row r="49" spans="2:8" ht="31.2">
      <c r="B49" s="30">
        <v>31</v>
      </c>
      <c r="C49" s="31" t="s">
        <v>27</v>
      </c>
      <c r="D49" s="32">
        <f t="shared" si="1"/>
        <v>1488.52</v>
      </c>
      <c r="E49" s="36"/>
      <c r="F49" s="36"/>
      <c r="G49" s="32">
        <v>1488.52</v>
      </c>
      <c r="H49" s="36"/>
    </row>
    <row r="50" spans="2:8" ht="31.2">
      <c r="B50" s="30">
        <v>32</v>
      </c>
      <c r="C50" s="31" t="s">
        <v>28</v>
      </c>
      <c r="D50" s="32">
        <f t="shared" si="1"/>
        <v>335.32</v>
      </c>
      <c r="E50" s="36"/>
      <c r="F50" s="36"/>
      <c r="G50" s="32">
        <v>335.32</v>
      </c>
      <c r="H50" s="36"/>
    </row>
    <row r="51" spans="2:8" ht="15.6">
      <c r="B51" s="30">
        <v>33</v>
      </c>
      <c r="C51" s="31" t="s">
        <v>125</v>
      </c>
      <c r="D51" s="32">
        <f t="shared" si="1"/>
        <v>1072.02</v>
      </c>
      <c r="E51" s="36"/>
      <c r="F51" s="36"/>
      <c r="G51" s="32">
        <f>859.04+212.98</f>
        <v>1072.02</v>
      </c>
      <c r="H51" s="36"/>
    </row>
    <row r="52" spans="2:8" ht="78">
      <c r="B52" s="30">
        <v>34</v>
      </c>
      <c r="C52" s="31" t="s">
        <v>126</v>
      </c>
      <c r="D52" s="32">
        <f t="shared" si="1"/>
        <v>314.64999999999998</v>
      </c>
      <c r="E52" s="36"/>
      <c r="F52" s="36"/>
      <c r="G52" s="32">
        <v>314.64999999999998</v>
      </c>
      <c r="H52" s="36"/>
    </row>
    <row r="53" spans="2:8" ht="78">
      <c r="B53" s="30">
        <v>35</v>
      </c>
      <c r="C53" s="31" t="s">
        <v>127</v>
      </c>
      <c r="D53" s="32">
        <f t="shared" si="1"/>
        <v>10</v>
      </c>
      <c r="E53" s="36"/>
      <c r="F53" s="36"/>
      <c r="G53" s="32">
        <v>10</v>
      </c>
      <c r="H53" s="36"/>
    </row>
    <row r="54" spans="2:8" ht="46.8">
      <c r="B54" s="30">
        <v>36</v>
      </c>
      <c r="C54" s="31" t="s">
        <v>29</v>
      </c>
      <c r="D54" s="32">
        <f t="shared" si="1"/>
        <v>709.43999999999994</v>
      </c>
      <c r="E54" s="36"/>
      <c r="F54" s="36"/>
      <c r="G54" s="32">
        <f>674.64+34.8</f>
        <v>709.43999999999994</v>
      </c>
      <c r="H54" s="36"/>
    </row>
    <row r="55" spans="2:8" ht="62.4">
      <c r="B55" s="30">
        <v>37</v>
      </c>
      <c r="C55" s="31" t="s">
        <v>115</v>
      </c>
      <c r="D55" s="32">
        <f t="shared" si="1"/>
        <v>223.11</v>
      </c>
      <c r="E55" s="36"/>
      <c r="F55" s="36"/>
      <c r="G55" s="32">
        <v>223.11</v>
      </c>
      <c r="H55" s="36"/>
    </row>
    <row r="56" spans="2:8" ht="31.2">
      <c r="B56" s="30">
        <v>38</v>
      </c>
      <c r="C56" s="31" t="s">
        <v>128</v>
      </c>
      <c r="D56" s="32">
        <f t="shared" si="1"/>
        <v>394.78</v>
      </c>
      <c r="E56" s="36"/>
      <c r="F56" s="36"/>
      <c r="G56" s="32">
        <v>394.78</v>
      </c>
      <c r="H56" s="36"/>
    </row>
    <row r="57" spans="2:8" ht="31.2">
      <c r="B57" s="30">
        <v>39</v>
      </c>
      <c r="C57" s="31" t="s">
        <v>159</v>
      </c>
      <c r="D57" s="32">
        <f t="shared" si="1"/>
        <v>279</v>
      </c>
      <c r="E57" s="36"/>
      <c r="F57" s="36"/>
      <c r="G57" s="32">
        <v>279</v>
      </c>
      <c r="H57" s="36"/>
    </row>
    <row r="58" spans="2:8" ht="46.8">
      <c r="B58" s="30">
        <v>40</v>
      </c>
      <c r="C58" s="31" t="s">
        <v>129</v>
      </c>
      <c r="D58" s="32">
        <f t="shared" si="1"/>
        <v>295</v>
      </c>
      <c r="E58" s="36"/>
      <c r="F58" s="36"/>
      <c r="G58" s="32">
        <v>295</v>
      </c>
      <c r="H58" s="36"/>
    </row>
    <row r="59" spans="2:8" ht="62.4">
      <c r="B59" s="30">
        <v>41</v>
      </c>
      <c r="C59" s="31" t="s">
        <v>136</v>
      </c>
      <c r="D59" s="32">
        <f t="shared" si="1"/>
        <v>261.08</v>
      </c>
      <c r="E59" s="36"/>
      <c r="F59" s="36"/>
      <c r="G59" s="32">
        <v>261.08</v>
      </c>
      <c r="H59" s="36"/>
    </row>
    <row r="60" spans="2:8" ht="46.8">
      <c r="B60" s="30">
        <v>42</v>
      </c>
      <c r="C60" s="31" t="s">
        <v>130</v>
      </c>
      <c r="D60" s="32">
        <f t="shared" si="1"/>
        <v>191.09</v>
      </c>
      <c r="E60" s="36"/>
      <c r="F60" s="36"/>
      <c r="G60" s="32">
        <v>191.09</v>
      </c>
      <c r="H60" s="36"/>
    </row>
    <row r="61" spans="2:8" ht="46.8">
      <c r="B61" s="30">
        <v>43</v>
      </c>
      <c r="C61" s="31" t="s">
        <v>160</v>
      </c>
      <c r="D61" s="32">
        <f t="shared" si="1"/>
        <v>157.65</v>
      </c>
      <c r="E61" s="36"/>
      <c r="F61" s="36"/>
      <c r="G61" s="32">
        <v>157.65</v>
      </c>
      <c r="H61" s="36"/>
    </row>
    <row r="62" spans="2:8" ht="46.8">
      <c r="B62" s="30">
        <v>44</v>
      </c>
      <c r="C62" s="31" t="s">
        <v>168</v>
      </c>
      <c r="D62" s="32">
        <f t="shared" si="1"/>
        <v>320</v>
      </c>
      <c r="E62" s="36"/>
      <c r="F62" s="36"/>
      <c r="G62" s="32">
        <v>320</v>
      </c>
      <c r="H62" s="36"/>
    </row>
    <row r="63" spans="2:8" ht="46.8">
      <c r="B63" s="30">
        <v>45</v>
      </c>
      <c r="C63" s="31" t="s">
        <v>145</v>
      </c>
      <c r="D63" s="32">
        <f t="shared" si="1"/>
        <v>980.55</v>
      </c>
      <c r="E63" s="36"/>
      <c r="F63" s="36"/>
      <c r="G63" s="32">
        <v>980.55</v>
      </c>
      <c r="H63" s="36"/>
    </row>
    <row r="64" spans="2:8" ht="46.8">
      <c r="B64" s="30">
        <v>46</v>
      </c>
      <c r="C64" s="31" t="s">
        <v>148</v>
      </c>
      <c r="D64" s="32">
        <f t="shared" si="1"/>
        <v>7262.8</v>
      </c>
      <c r="E64" s="36"/>
      <c r="F64" s="36"/>
      <c r="G64" s="32">
        <v>7262.8</v>
      </c>
      <c r="H64" s="36"/>
    </row>
    <row r="65" spans="2:8" ht="46.8">
      <c r="B65" s="30">
        <v>47</v>
      </c>
      <c r="C65" s="31" t="s">
        <v>149</v>
      </c>
      <c r="D65" s="32">
        <f t="shared" si="1"/>
        <v>4550</v>
      </c>
      <c r="E65" s="36"/>
      <c r="F65" s="36"/>
      <c r="G65" s="32">
        <v>4550</v>
      </c>
      <c r="H65" s="36"/>
    </row>
    <row r="66" spans="2:8" ht="31.2">
      <c r="B66" s="30">
        <v>48</v>
      </c>
      <c r="C66" s="31" t="s">
        <v>150</v>
      </c>
      <c r="D66" s="32">
        <f t="shared" si="1"/>
        <v>1590.08</v>
      </c>
      <c r="E66" s="36"/>
      <c r="F66" s="36"/>
      <c r="G66" s="32">
        <v>1590.08</v>
      </c>
      <c r="H66" s="36"/>
    </row>
    <row r="67" spans="2:8" ht="31.2">
      <c r="B67" s="30">
        <v>49</v>
      </c>
      <c r="C67" s="31" t="s">
        <v>161</v>
      </c>
      <c r="D67" s="32">
        <f t="shared" si="1"/>
        <v>182.20099999999999</v>
      </c>
      <c r="E67" s="36"/>
      <c r="F67" s="36"/>
      <c r="G67" s="32">
        <f>91.356+90.845</f>
        <v>182.20099999999999</v>
      </c>
      <c r="H67" s="36"/>
    </row>
    <row r="68" spans="2:8" ht="31.2">
      <c r="B68" s="30">
        <v>50</v>
      </c>
      <c r="C68" s="31" t="s">
        <v>170</v>
      </c>
      <c r="D68" s="32">
        <f t="shared" si="1"/>
        <v>425.21800000000002</v>
      </c>
      <c r="E68" s="36"/>
      <c r="F68" s="36"/>
      <c r="G68" s="32">
        <v>425.21800000000002</v>
      </c>
      <c r="H68" s="36"/>
    </row>
    <row r="69" spans="2:8" ht="31.2">
      <c r="B69" s="30">
        <v>51</v>
      </c>
      <c r="C69" s="31" t="s">
        <v>178</v>
      </c>
      <c r="D69" s="32">
        <f t="shared" si="1"/>
        <v>378</v>
      </c>
      <c r="E69" s="36"/>
      <c r="F69" s="36"/>
      <c r="G69" s="32">
        <v>378</v>
      </c>
      <c r="H69" s="36"/>
    </row>
    <row r="70" spans="2:8" ht="46.8">
      <c r="B70" s="30">
        <v>52</v>
      </c>
      <c r="C70" s="31" t="s">
        <v>171</v>
      </c>
      <c r="D70" s="32">
        <f t="shared" si="1"/>
        <v>143.1</v>
      </c>
      <c r="E70" s="36"/>
      <c r="F70" s="36"/>
      <c r="G70" s="32">
        <v>143.1</v>
      </c>
      <c r="H70" s="36"/>
    </row>
    <row r="71" spans="2:8" ht="31.2">
      <c r="B71" s="30">
        <v>53</v>
      </c>
      <c r="C71" s="31" t="s">
        <v>174</v>
      </c>
      <c r="D71" s="32">
        <f t="shared" si="1"/>
        <v>160.1</v>
      </c>
      <c r="E71" s="36"/>
      <c r="F71" s="36"/>
      <c r="G71" s="32">
        <v>160.1</v>
      </c>
      <c r="H71" s="36"/>
    </row>
    <row r="72" spans="2:8" ht="62.4">
      <c r="B72" s="30">
        <v>54</v>
      </c>
      <c r="C72" s="31" t="s">
        <v>175</v>
      </c>
      <c r="D72" s="32">
        <f t="shared" si="1"/>
        <v>1220.6300000000001</v>
      </c>
      <c r="E72" s="36"/>
      <c r="F72" s="36"/>
      <c r="G72" s="32">
        <v>1220.6300000000001</v>
      </c>
      <c r="H72" s="36"/>
    </row>
    <row r="73" spans="2:8" ht="62.4">
      <c r="B73" s="30">
        <v>55</v>
      </c>
      <c r="C73" s="31" t="s">
        <v>192</v>
      </c>
      <c r="D73" s="32">
        <f t="shared" si="1"/>
        <v>106.47</v>
      </c>
      <c r="E73" s="36"/>
      <c r="F73" s="36"/>
      <c r="G73" s="32">
        <f>48.5+57.97</f>
        <v>106.47</v>
      </c>
      <c r="H73" s="36"/>
    </row>
    <row r="74" spans="2:8" ht="62.4">
      <c r="B74" s="30">
        <v>56</v>
      </c>
      <c r="C74" s="31" t="s">
        <v>176</v>
      </c>
      <c r="D74" s="32">
        <f t="shared" si="1"/>
        <v>1000</v>
      </c>
      <c r="E74" s="36"/>
      <c r="F74" s="36"/>
      <c r="G74" s="32">
        <v>1000</v>
      </c>
      <c r="H74" s="36"/>
    </row>
    <row r="75" spans="2:8" ht="31.2">
      <c r="B75" s="30">
        <v>57</v>
      </c>
      <c r="C75" s="31" t="s">
        <v>177</v>
      </c>
      <c r="D75" s="32">
        <f t="shared" si="1"/>
        <v>140.5</v>
      </c>
      <c r="E75" s="36"/>
      <c r="F75" s="36"/>
      <c r="G75" s="32">
        <v>140.5</v>
      </c>
      <c r="H75" s="36"/>
    </row>
    <row r="76" spans="2:8" ht="93.6">
      <c r="B76" s="30">
        <v>58</v>
      </c>
      <c r="C76" s="31" t="s">
        <v>182</v>
      </c>
      <c r="D76" s="32">
        <f t="shared" si="1"/>
        <v>159.22450000000001</v>
      </c>
      <c r="E76" s="36"/>
      <c r="F76" s="36"/>
      <c r="G76" s="32">
        <v>159.22450000000001</v>
      </c>
      <c r="H76" s="36"/>
    </row>
    <row r="77" spans="2:8" ht="46.8">
      <c r="B77" s="30">
        <v>59</v>
      </c>
      <c r="C77" s="31" t="s">
        <v>183</v>
      </c>
      <c r="D77" s="32">
        <f t="shared" si="1"/>
        <v>386.85</v>
      </c>
      <c r="E77" s="36"/>
      <c r="F77" s="36"/>
      <c r="G77" s="32">
        <v>386.85</v>
      </c>
      <c r="H77" s="36"/>
    </row>
    <row r="78" spans="2:8" ht="78">
      <c r="B78" s="30">
        <v>60</v>
      </c>
      <c r="C78" s="31" t="s">
        <v>186</v>
      </c>
      <c r="D78" s="32">
        <f t="shared" si="1"/>
        <v>10350</v>
      </c>
      <c r="E78" s="36"/>
      <c r="F78" s="36"/>
      <c r="G78" s="32">
        <v>10350</v>
      </c>
      <c r="H78" s="36"/>
    </row>
    <row r="79" spans="2:8" ht="46.8">
      <c r="B79" s="30">
        <v>61</v>
      </c>
      <c r="C79" s="31" t="s">
        <v>188</v>
      </c>
      <c r="D79" s="32">
        <f t="shared" si="1"/>
        <v>90</v>
      </c>
      <c r="E79" s="36"/>
      <c r="F79" s="36"/>
      <c r="G79" s="32">
        <v>90</v>
      </c>
      <c r="H79" s="36"/>
    </row>
    <row r="80" spans="2:8" ht="46.8">
      <c r="B80" s="30">
        <v>62</v>
      </c>
      <c r="C80" s="31" t="s">
        <v>189</v>
      </c>
      <c r="D80" s="32">
        <f t="shared" si="1"/>
        <v>90</v>
      </c>
      <c r="E80" s="36"/>
      <c r="F80" s="36"/>
      <c r="G80" s="32">
        <v>90</v>
      </c>
      <c r="H80" s="36"/>
    </row>
    <row r="81" spans="2:8" ht="46.8">
      <c r="B81" s="30">
        <v>63</v>
      </c>
      <c r="C81" s="31" t="s">
        <v>190</v>
      </c>
      <c r="D81" s="32">
        <f t="shared" si="1"/>
        <v>187.39</v>
      </c>
      <c r="E81" s="36"/>
      <c r="F81" s="36"/>
      <c r="G81" s="32">
        <v>187.39</v>
      </c>
      <c r="H81" s="36"/>
    </row>
    <row r="82" spans="2:8" ht="93.6">
      <c r="B82" s="30">
        <v>64</v>
      </c>
      <c r="C82" s="31" t="s">
        <v>191</v>
      </c>
      <c r="D82" s="32">
        <f t="shared" si="1"/>
        <v>385.20599999999996</v>
      </c>
      <c r="E82" s="36"/>
      <c r="F82" s="36"/>
      <c r="G82" s="32">
        <f>256.804+128.402</f>
        <v>385.20599999999996</v>
      </c>
      <c r="H82" s="36"/>
    </row>
    <row r="83" spans="2:8" ht="62.4">
      <c r="B83" s="30">
        <v>65</v>
      </c>
      <c r="C83" s="31" t="s">
        <v>194</v>
      </c>
      <c r="D83" s="32">
        <v>716.67</v>
      </c>
      <c r="E83" s="36"/>
      <c r="F83" s="36"/>
      <c r="G83" s="32">
        <v>716.67</v>
      </c>
      <c r="H83" s="36"/>
    </row>
    <row r="84" spans="2:8" ht="40.200000000000003" customHeight="1">
      <c r="B84" s="86" t="s">
        <v>204</v>
      </c>
      <c r="C84" s="87"/>
      <c r="D84" s="87"/>
      <c r="E84" s="87"/>
      <c r="F84" s="87"/>
      <c r="G84" s="87"/>
      <c r="H84" s="88"/>
    </row>
    <row r="85" spans="2:8" ht="62.4">
      <c r="B85" s="30">
        <v>1</v>
      </c>
      <c r="C85" s="31" t="s">
        <v>201</v>
      </c>
      <c r="D85" s="32">
        <f t="shared" ref="D85:D89" si="2">SUM(E85:H85)</f>
        <v>2447.5540000000001</v>
      </c>
      <c r="E85" s="33"/>
      <c r="F85" s="32"/>
      <c r="G85" s="32">
        <v>2447.5540000000001</v>
      </c>
      <c r="H85" s="36"/>
    </row>
    <row r="86" spans="2:8" ht="78">
      <c r="B86" s="30">
        <v>2</v>
      </c>
      <c r="C86" s="31" t="s">
        <v>202</v>
      </c>
      <c r="D86" s="32">
        <f t="shared" si="2"/>
        <v>5124.32</v>
      </c>
      <c r="E86" s="33"/>
      <c r="F86" s="32">
        <v>4972.66</v>
      </c>
      <c r="G86" s="32">
        <v>151.66</v>
      </c>
      <c r="H86" s="36"/>
    </row>
    <row r="87" spans="2:8" ht="46.8">
      <c r="B87" s="30">
        <v>3</v>
      </c>
      <c r="C87" s="31" t="s">
        <v>116</v>
      </c>
      <c r="D87" s="32">
        <f t="shared" si="2"/>
        <v>790.21</v>
      </c>
      <c r="E87" s="33"/>
      <c r="F87" s="33"/>
      <c r="G87" s="32">
        <v>790.21</v>
      </c>
      <c r="H87" s="36"/>
    </row>
    <row r="88" spans="2:8" ht="78">
      <c r="B88" s="30">
        <v>4</v>
      </c>
      <c r="C88" s="31" t="s">
        <v>199</v>
      </c>
      <c r="D88" s="32">
        <f t="shared" si="2"/>
        <v>1109</v>
      </c>
      <c r="E88" s="36"/>
      <c r="F88" s="36"/>
      <c r="G88" s="32">
        <v>1109</v>
      </c>
      <c r="H88" s="36"/>
    </row>
    <row r="89" spans="2:8" ht="62.4">
      <c r="B89" s="30">
        <v>5</v>
      </c>
      <c r="C89" s="31" t="s">
        <v>200</v>
      </c>
      <c r="D89" s="32">
        <f t="shared" si="2"/>
        <v>2540</v>
      </c>
      <c r="E89" s="36"/>
      <c r="F89" s="36"/>
      <c r="G89" s="32">
        <v>2540</v>
      </c>
      <c r="H89" s="36"/>
    </row>
    <row r="90" spans="2:8" ht="15.6">
      <c r="B90" s="30"/>
      <c r="C90" s="31" t="s">
        <v>203</v>
      </c>
      <c r="D90" s="32">
        <f t="shared" ref="D90:F90" si="3">SUM(D85:D89)</f>
        <v>12011.083999999999</v>
      </c>
      <c r="E90" s="32">
        <f t="shared" si="3"/>
        <v>0</v>
      </c>
      <c r="F90" s="32">
        <f t="shared" si="3"/>
        <v>4972.66</v>
      </c>
      <c r="G90" s="32">
        <f>SUM(G85:G89)</f>
        <v>7038.424</v>
      </c>
      <c r="H90" s="32">
        <f>SUM(H85:H89)</f>
        <v>0</v>
      </c>
    </row>
    <row r="91" spans="2:8" ht="15.6">
      <c r="B91" s="30"/>
      <c r="C91" s="31" t="s">
        <v>83</v>
      </c>
      <c r="D91" s="38">
        <f>SUM(D19:D89)</f>
        <v>81328.949170000022</v>
      </c>
      <c r="E91" s="38">
        <f>SUM(E19:E89)</f>
        <v>0</v>
      </c>
      <c r="F91" s="38">
        <f t="shared" ref="F91:H91" si="4">SUM(F19:F89)</f>
        <v>4972.66</v>
      </c>
      <c r="G91" s="38">
        <f t="shared" si="4"/>
        <v>76356.289170000018</v>
      </c>
      <c r="H91" s="38">
        <f t="shared" si="4"/>
        <v>0</v>
      </c>
    </row>
    <row r="92" spans="2:8" ht="15.6">
      <c r="B92" s="85" t="s">
        <v>111</v>
      </c>
      <c r="C92" s="82"/>
      <c r="D92" s="82"/>
      <c r="E92" s="82"/>
      <c r="F92" s="82"/>
      <c r="G92" s="82"/>
      <c r="H92" s="83"/>
    </row>
    <row r="93" spans="2:8" ht="31.2">
      <c r="B93" s="30">
        <v>1</v>
      </c>
      <c r="C93" s="31" t="s">
        <v>30</v>
      </c>
      <c r="D93" s="32">
        <f>SUM(E93:H93)</f>
        <v>1739.5</v>
      </c>
      <c r="E93" s="36"/>
      <c r="F93" s="36"/>
      <c r="G93" s="32">
        <v>1739.5</v>
      </c>
      <c r="H93" s="36"/>
    </row>
    <row r="94" spans="2:8" ht="31.2">
      <c r="B94" s="30">
        <v>2</v>
      </c>
      <c r="C94" s="31" t="s">
        <v>31</v>
      </c>
      <c r="D94" s="32">
        <f t="shared" ref="D94:D102" si="5">SUM(E94:H94)</f>
        <v>2873.71</v>
      </c>
      <c r="E94" s="36"/>
      <c r="F94" s="36"/>
      <c r="G94" s="32">
        <v>2873.71</v>
      </c>
      <c r="H94" s="36"/>
    </row>
    <row r="95" spans="2:8" ht="46.8">
      <c r="B95" s="30">
        <v>3</v>
      </c>
      <c r="C95" s="31" t="s">
        <v>32</v>
      </c>
      <c r="D95" s="32">
        <f t="shared" si="5"/>
        <v>817.64</v>
      </c>
      <c r="E95" s="36"/>
      <c r="F95" s="36"/>
      <c r="G95" s="32">
        <v>817.64</v>
      </c>
      <c r="H95" s="36"/>
    </row>
    <row r="96" spans="2:8" ht="109.2">
      <c r="B96" s="30">
        <v>4</v>
      </c>
      <c r="C96" s="31" t="s">
        <v>137</v>
      </c>
      <c r="D96" s="32">
        <f t="shared" si="5"/>
        <v>1270.5279999999998</v>
      </c>
      <c r="E96" s="36"/>
      <c r="F96" s="36"/>
      <c r="G96" s="32">
        <f>1267.18349+3.34451</f>
        <v>1270.5279999999998</v>
      </c>
      <c r="H96" s="36"/>
    </row>
    <row r="97" spans="2:8" ht="46.8">
      <c r="B97" s="30">
        <v>5</v>
      </c>
      <c r="C97" s="31" t="s">
        <v>33</v>
      </c>
      <c r="D97" s="32">
        <f t="shared" si="5"/>
        <v>1011.8</v>
      </c>
      <c r="E97" s="36"/>
      <c r="F97" s="36"/>
      <c r="G97" s="32">
        <v>1011.8</v>
      </c>
      <c r="H97" s="36"/>
    </row>
    <row r="98" spans="2:8" ht="46.8">
      <c r="B98" s="30">
        <v>6</v>
      </c>
      <c r="C98" s="31" t="s">
        <v>34</v>
      </c>
      <c r="D98" s="32">
        <f t="shared" si="5"/>
        <v>259.01</v>
      </c>
      <c r="E98" s="36"/>
      <c r="F98" s="36"/>
      <c r="G98" s="32">
        <v>259.01</v>
      </c>
      <c r="H98" s="36"/>
    </row>
    <row r="99" spans="2:8" ht="31.2">
      <c r="B99" s="30">
        <v>7</v>
      </c>
      <c r="C99" s="31" t="s">
        <v>35</v>
      </c>
      <c r="D99" s="32">
        <f t="shared" si="5"/>
        <v>6521.62</v>
      </c>
      <c r="E99" s="36"/>
      <c r="F99" s="36"/>
      <c r="G99" s="32">
        <v>6521.62</v>
      </c>
      <c r="H99" s="36"/>
    </row>
    <row r="100" spans="2:8" ht="19.8" customHeight="1">
      <c r="B100" s="30">
        <v>8</v>
      </c>
      <c r="C100" s="31" t="s">
        <v>36</v>
      </c>
      <c r="D100" s="32">
        <f t="shared" si="5"/>
        <v>600</v>
      </c>
      <c r="E100" s="36"/>
      <c r="F100" s="36"/>
      <c r="G100" s="32">
        <v>600</v>
      </c>
      <c r="H100" s="36"/>
    </row>
    <row r="101" spans="2:8" ht="31.2">
      <c r="B101" s="30">
        <v>9</v>
      </c>
      <c r="C101" s="31" t="s">
        <v>37</v>
      </c>
      <c r="D101" s="32">
        <f t="shared" si="5"/>
        <v>713.89800000000002</v>
      </c>
      <c r="E101" s="36"/>
      <c r="F101" s="36"/>
      <c r="G101" s="32">
        <v>713.89800000000002</v>
      </c>
      <c r="H101" s="36"/>
    </row>
    <row r="102" spans="2:8" ht="124.8">
      <c r="B102" s="30">
        <v>10</v>
      </c>
      <c r="C102" s="31" t="s">
        <v>147</v>
      </c>
      <c r="D102" s="32">
        <f t="shared" si="5"/>
        <v>320.33</v>
      </c>
      <c r="E102" s="36"/>
      <c r="F102" s="36"/>
      <c r="G102" s="32">
        <v>320.33</v>
      </c>
      <c r="H102" s="36"/>
    </row>
    <row r="103" spans="2:8" ht="33" customHeight="1">
      <c r="B103" s="11"/>
      <c r="C103" s="12" t="s">
        <v>90</v>
      </c>
      <c r="D103" s="20">
        <f>SUM(D93:D102)</f>
        <v>16128.036</v>
      </c>
      <c r="E103" s="20">
        <f t="shared" ref="E103:F103" si="6">SUM(E93:E102)</f>
        <v>0</v>
      </c>
      <c r="F103" s="20">
        <f t="shared" si="6"/>
        <v>0</v>
      </c>
      <c r="G103" s="20">
        <f>SUM(G93:G102)</f>
        <v>16128.036</v>
      </c>
      <c r="H103" s="20">
        <f>SUM(H93:H102)</f>
        <v>0</v>
      </c>
    </row>
    <row r="104" spans="2:8" ht="33.6" customHeight="1">
      <c r="B104" s="11"/>
      <c r="C104" s="16" t="s">
        <v>79</v>
      </c>
      <c r="D104" s="56">
        <f>D103+D91</f>
        <v>97456.985170000029</v>
      </c>
      <c r="E104" s="56">
        <f t="shared" ref="E104:H104" si="7">E103+E91</f>
        <v>0</v>
      </c>
      <c r="F104" s="56">
        <f t="shared" si="7"/>
        <v>4972.66</v>
      </c>
      <c r="G104" s="56">
        <f t="shared" si="7"/>
        <v>92484.325170000026</v>
      </c>
      <c r="H104" s="56">
        <f t="shared" si="7"/>
        <v>0</v>
      </c>
    </row>
    <row r="105" spans="2:8" ht="30" customHeight="1">
      <c r="B105" s="84" t="s">
        <v>106</v>
      </c>
      <c r="C105" s="82"/>
      <c r="D105" s="82"/>
      <c r="E105" s="82"/>
      <c r="F105" s="82"/>
      <c r="G105" s="82"/>
      <c r="H105" s="83"/>
    </row>
    <row r="106" spans="2:8" ht="31.2">
      <c r="B106" s="30">
        <v>1</v>
      </c>
      <c r="C106" s="31" t="s">
        <v>144</v>
      </c>
      <c r="D106" s="32">
        <f>SUM(E106:H106)</f>
        <v>799.28</v>
      </c>
      <c r="E106" s="36"/>
      <c r="F106" s="36"/>
      <c r="G106" s="32">
        <v>799.28</v>
      </c>
      <c r="H106" s="36"/>
    </row>
    <row r="107" spans="2:8" ht="31.2">
      <c r="B107" s="30">
        <v>2</v>
      </c>
      <c r="C107" s="31" t="s">
        <v>131</v>
      </c>
      <c r="D107" s="37">
        <f t="shared" ref="D107:D130" si="8">SUM(E107:H107)</f>
        <v>149.91999999999999</v>
      </c>
      <c r="E107" s="36"/>
      <c r="F107" s="36"/>
      <c r="G107" s="37">
        <v>149.91999999999999</v>
      </c>
      <c r="H107" s="36"/>
    </row>
    <row r="108" spans="2:8" ht="31.2">
      <c r="B108" s="30">
        <v>3</v>
      </c>
      <c r="C108" s="31" t="s">
        <v>93</v>
      </c>
      <c r="D108" s="37">
        <f t="shared" si="8"/>
        <v>259.71503999999999</v>
      </c>
      <c r="E108" s="36"/>
      <c r="F108" s="36"/>
      <c r="G108" s="37">
        <f>258.7086+1.00644</f>
        <v>259.71503999999999</v>
      </c>
      <c r="H108" s="36"/>
    </row>
    <row r="109" spans="2:8" ht="15.6">
      <c r="B109" s="30">
        <v>4</v>
      </c>
      <c r="C109" s="31" t="s">
        <v>38</v>
      </c>
      <c r="D109" s="37">
        <f t="shared" si="8"/>
        <v>343.23153000000002</v>
      </c>
      <c r="E109" s="36"/>
      <c r="F109" s="36"/>
      <c r="G109" s="37">
        <v>343.23153000000002</v>
      </c>
      <c r="H109" s="36"/>
    </row>
    <row r="110" spans="2:8" ht="31.2">
      <c r="B110" s="30">
        <v>5</v>
      </c>
      <c r="C110" s="31" t="s">
        <v>140</v>
      </c>
      <c r="D110" s="32">
        <f t="shared" si="8"/>
        <v>1005.41</v>
      </c>
      <c r="E110" s="36"/>
      <c r="F110" s="36"/>
      <c r="G110" s="32">
        <v>1005.41</v>
      </c>
      <c r="H110" s="36"/>
    </row>
    <row r="111" spans="2:8" ht="15.6">
      <c r="B111" s="30">
        <v>6</v>
      </c>
      <c r="C111" s="31" t="s">
        <v>39</v>
      </c>
      <c r="D111" s="32">
        <f t="shared" si="8"/>
        <v>893.52166</v>
      </c>
      <c r="E111" s="36"/>
      <c r="F111" s="36"/>
      <c r="G111" s="32">
        <f>890.98+2.54166</f>
        <v>893.52166</v>
      </c>
      <c r="H111" s="36"/>
    </row>
    <row r="112" spans="2:8" ht="46.8">
      <c r="B112" s="30">
        <v>7</v>
      </c>
      <c r="C112" s="31" t="s">
        <v>40</v>
      </c>
      <c r="D112" s="37">
        <f t="shared" si="8"/>
        <v>882.1</v>
      </c>
      <c r="E112" s="36"/>
      <c r="F112" s="36"/>
      <c r="G112" s="37">
        <v>882.1</v>
      </c>
      <c r="H112" s="36"/>
    </row>
    <row r="113" spans="2:8" ht="31.2">
      <c r="B113" s="30">
        <v>8</v>
      </c>
      <c r="C113" s="31" t="s">
        <v>41</v>
      </c>
      <c r="D113" s="37">
        <f t="shared" si="8"/>
        <v>509.79</v>
      </c>
      <c r="E113" s="36"/>
      <c r="F113" s="36"/>
      <c r="G113" s="37">
        <v>509.79</v>
      </c>
      <c r="H113" s="36"/>
    </row>
    <row r="114" spans="2:8" ht="31.2">
      <c r="B114" s="30">
        <v>9</v>
      </c>
      <c r="C114" s="39" t="s">
        <v>42</v>
      </c>
      <c r="D114" s="37">
        <f t="shared" si="8"/>
        <v>611.41999999999996</v>
      </c>
      <c r="E114" s="36"/>
      <c r="F114" s="36"/>
      <c r="G114" s="40">
        <v>611.41999999999996</v>
      </c>
      <c r="H114" s="36"/>
    </row>
    <row r="115" spans="2:8" ht="15.6">
      <c r="B115" s="30">
        <v>10</v>
      </c>
      <c r="C115" s="31" t="s">
        <v>43</v>
      </c>
      <c r="D115" s="32">
        <f t="shared" si="8"/>
        <v>1003.31</v>
      </c>
      <c r="E115" s="36"/>
      <c r="F115" s="36"/>
      <c r="G115" s="32">
        <v>1003.31</v>
      </c>
      <c r="H115" s="36"/>
    </row>
    <row r="116" spans="2:8" ht="15.6">
      <c r="B116" s="30">
        <v>11</v>
      </c>
      <c r="C116" s="31" t="s">
        <v>44</v>
      </c>
      <c r="D116" s="37">
        <f t="shared" si="8"/>
        <v>572.4</v>
      </c>
      <c r="E116" s="36"/>
      <c r="F116" s="36"/>
      <c r="G116" s="37">
        <v>572.4</v>
      </c>
      <c r="H116" s="36"/>
    </row>
    <row r="117" spans="2:8" ht="31.2">
      <c r="B117" s="30">
        <v>12</v>
      </c>
      <c r="C117" s="31" t="s">
        <v>45</v>
      </c>
      <c r="D117" s="37">
        <f t="shared" si="8"/>
        <v>466.34</v>
      </c>
      <c r="E117" s="36"/>
      <c r="F117" s="36"/>
      <c r="G117" s="37">
        <v>466.34</v>
      </c>
      <c r="H117" s="36"/>
    </row>
    <row r="118" spans="2:8" ht="19.2" customHeight="1">
      <c r="B118" s="30">
        <v>13</v>
      </c>
      <c r="C118" s="31" t="s">
        <v>46</v>
      </c>
      <c r="D118" s="37">
        <f t="shared" si="8"/>
        <v>201.63</v>
      </c>
      <c r="E118" s="36"/>
      <c r="F118" s="36"/>
      <c r="G118" s="37">
        <v>201.63</v>
      </c>
      <c r="H118" s="36"/>
    </row>
    <row r="119" spans="2:8" ht="15.6">
      <c r="B119" s="30">
        <v>14</v>
      </c>
      <c r="C119" s="31" t="s">
        <v>47</v>
      </c>
      <c r="D119" s="32">
        <f t="shared" si="8"/>
        <v>1310.28</v>
      </c>
      <c r="E119" s="36"/>
      <c r="F119" s="36"/>
      <c r="G119" s="32">
        <v>1310.28</v>
      </c>
      <c r="H119" s="36"/>
    </row>
    <row r="120" spans="2:8" ht="46.8">
      <c r="B120" s="30">
        <v>15</v>
      </c>
      <c r="C120" s="39" t="s">
        <v>138</v>
      </c>
      <c r="D120" s="32">
        <f t="shared" si="8"/>
        <v>1086.68</v>
      </c>
      <c r="E120" s="36"/>
      <c r="F120" s="36"/>
      <c r="G120" s="32">
        <v>1086.68</v>
      </c>
      <c r="H120" s="36"/>
    </row>
    <row r="121" spans="2:8" ht="55.2" customHeight="1">
      <c r="B121" s="30">
        <v>16</v>
      </c>
      <c r="C121" s="39" t="s">
        <v>146</v>
      </c>
      <c r="D121" s="32">
        <f t="shared" si="8"/>
        <v>736</v>
      </c>
      <c r="E121" s="36"/>
      <c r="F121" s="36"/>
      <c r="G121" s="32">
        <v>736</v>
      </c>
      <c r="H121" s="36"/>
    </row>
    <row r="122" spans="2:8" ht="46.8">
      <c r="B122" s="30">
        <v>17</v>
      </c>
      <c r="C122" s="39" t="s">
        <v>157</v>
      </c>
      <c r="D122" s="32">
        <f t="shared" si="8"/>
        <v>92.659000000000006</v>
      </c>
      <c r="E122" s="36"/>
      <c r="F122" s="36"/>
      <c r="G122" s="32">
        <v>92.659000000000006</v>
      </c>
      <c r="H122" s="36"/>
    </row>
    <row r="123" spans="2:8" ht="46.8">
      <c r="B123" s="30">
        <v>18</v>
      </c>
      <c r="C123" s="39" t="s">
        <v>158</v>
      </c>
      <c r="D123" s="32">
        <f t="shared" si="8"/>
        <v>91.361000000000004</v>
      </c>
      <c r="E123" s="36"/>
      <c r="F123" s="36"/>
      <c r="G123" s="32">
        <v>91.361000000000004</v>
      </c>
      <c r="H123" s="36"/>
    </row>
    <row r="124" spans="2:8" ht="31.2">
      <c r="B124" s="30">
        <v>19</v>
      </c>
      <c r="C124" s="39" t="s">
        <v>172</v>
      </c>
      <c r="D124" s="32">
        <f t="shared" si="8"/>
        <v>99.32</v>
      </c>
      <c r="E124" s="36"/>
      <c r="F124" s="36"/>
      <c r="G124" s="32">
        <v>99.32</v>
      </c>
      <c r="H124" s="36"/>
    </row>
    <row r="125" spans="2:8" ht="93.6">
      <c r="B125" s="30">
        <v>20</v>
      </c>
      <c r="C125" s="39" t="s">
        <v>173</v>
      </c>
      <c r="D125" s="32">
        <f t="shared" si="8"/>
        <v>1223.75</v>
      </c>
      <c r="E125" s="36"/>
      <c r="F125" s="36"/>
      <c r="G125" s="32">
        <v>1223.75</v>
      </c>
      <c r="H125" s="36"/>
    </row>
    <row r="126" spans="2:8" ht="109.2">
      <c r="B126" s="30">
        <v>21</v>
      </c>
      <c r="C126" s="39" t="s">
        <v>185</v>
      </c>
      <c r="D126" s="32">
        <f t="shared" si="8"/>
        <v>245.78</v>
      </c>
      <c r="E126" s="36"/>
      <c r="F126" s="36"/>
      <c r="G126" s="32">
        <f>200+45.78</f>
        <v>245.78</v>
      </c>
      <c r="H126" s="36"/>
    </row>
    <row r="127" spans="2:8" ht="46.8">
      <c r="B127" s="30">
        <v>22</v>
      </c>
      <c r="C127" s="39" t="s">
        <v>181</v>
      </c>
      <c r="D127" s="32">
        <f t="shared" si="8"/>
        <v>1053.58</v>
      </c>
      <c r="E127" s="36"/>
      <c r="F127" s="36"/>
      <c r="G127" s="32">
        <v>1053.58</v>
      </c>
      <c r="H127" s="36"/>
    </row>
    <row r="128" spans="2:8" ht="31.2">
      <c r="B128" s="30">
        <v>23</v>
      </c>
      <c r="C128" s="39" t="s">
        <v>187</v>
      </c>
      <c r="D128" s="32">
        <f t="shared" si="8"/>
        <v>624.73</v>
      </c>
      <c r="E128" s="36"/>
      <c r="F128" s="36"/>
      <c r="G128" s="32">
        <v>624.73</v>
      </c>
      <c r="H128" s="36"/>
    </row>
    <row r="129" spans="2:14" ht="62.4">
      <c r="B129" s="30">
        <v>24</v>
      </c>
      <c r="C129" s="39" t="s">
        <v>193</v>
      </c>
      <c r="D129" s="32">
        <f t="shared" si="8"/>
        <v>916.67</v>
      </c>
      <c r="E129" s="36"/>
      <c r="F129" s="36"/>
      <c r="G129" s="32">
        <v>916.67</v>
      </c>
      <c r="H129" s="36"/>
    </row>
    <row r="130" spans="2:14" ht="62.4">
      <c r="B130" s="30">
        <v>25</v>
      </c>
      <c r="C130" s="39" t="s">
        <v>198</v>
      </c>
      <c r="D130" s="32">
        <f t="shared" si="8"/>
        <v>824.43799999999999</v>
      </c>
      <c r="E130" s="36"/>
      <c r="F130" s="36"/>
      <c r="G130" s="32">
        <v>824.43799999999999</v>
      </c>
      <c r="H130" s="36"/>
    </row>
    <row r="131" spans="2:14" ht="18">
      <c r="B131" s="11"/>
      <c r="C131" s="13" t="s">
        <v>48</v>
      </c>
      <c r="D131" s="54">
        <f>SUM(D106:D130)</f>
        <v>16003.31623</v>
      </c>
      <c r="E131" s="54">
        <f>SUM(E106:E130)</f>
        <v>0</v>
      </c>
      <c r="F131" s="54">
        <f>SUM(F106:F130)</f>
        <v>0</v>
      </c>
      <c r="G131" s="54">
        <f>SUM(G106:G130)</f>
        <v>16003.31623</v>
      </c>
      <c r="H131" s="54">
        <f>SUM(H106:H130)</f>
        <v>0</v>
      </c>
      <c r="N131" t="s">
        <v>197</v>
      </c>
    </row>
    <row r="132" spans="2:14" ht="31.2">
      <c r="B132" s="30">
        <v>1</v>
      </c>
      <c r="C132" s="39" t="s">
        <v>49</v>
      </c>
      <c r="D132" s="32">
        <f>SUM(E132:H132)</f>
        <v>2988.76</v>
      </c>
      <c r="E132" s="36"/>
      <c r="F132" s="36"/>
      <c r="G132" s="40"/>
      <c r="H132" s="32">
        <v>2988.76</v>
      </c>
    </row>
    <row r="133" spans="2:14" ht="18">
      <c r="B133" s="11"/>
      <c r="C133" s="13" t="s">
        <v>89</v>
      </c>
      <c r="D133" s="54">
        <f>SUM(D132)</f>
        <v>2988.76</v>
      </c>
      <c r="E133" s="14">
        <f t="shared" ref="E133:H133" si="9">SUM(E132)</f>
        <v>0</v>
      </c>
      <c r="F133" s="14">
        <f t="shared" si="9"/>
        <v>0</v>
      </c>
      <c r="G133" s="14">
        <f t="shared" si="9"/>
        <v>0</v>
      </c>
      <c r="H133" s="54">
        <f t="shared" si="9"/>
        <v>2988.76</v>
      </c>
    </row>
    <row r="134" spans="2:14" ht="21.6" customHeight="1">
      <c r="B134" s="15"/>
      <c r="C134" s="16" t="s">
        <v>50</v>
      </c>
      <c r="D134" s="24">
        <f>SUM(D131+D132)</f>
        <v>18992.076229999999</v>
      </c>
      <c r="E134" s="17">
        <f t="shared" ref="E134:H134" si="10">SUM(E131+E132)</f>
        <v>0</v>
      </c>
      <c r="F134" s="17">
        <f t="shared" si="10"/>
        <v>0</v>
      </c>
      <c r="G134" s="24">
        <f t="shared" si="10"/>
        <v>16003.31623</v>
      </c>
      <c r="H134" s="24">
        <f t="shared" si="10"/>
        <v>2988.76</v>
      </c>
    </row>
    <row r="135" spans="2:14" ht="18">
      <c r="B135" s="81" t="s">
        <v>107</v>
      </c>
      <c r="C135" s="82"/>
      <c r="D135" s="82"/>
      <c r="E135" s="82"/>
      <c r="F135" s="82"/>
      <c r="G135" s="82"/>
      <c r="H135" s="83"/>
    </row>
    <row r="136" spans="2:14" ht="15.6">
      <c r="B136" s="30">
        <v>1</v>
      </c>
      <c r="C136" s="31" t="s">
        <v>51</v>
      </c>
      <c r="D136" s="32">
        <f>SUM(E136:H136)</f>
        <v>499.82499999999999</v>
      </c>
      <c r="E136" s="36"/>
      <c r="F136" s="36"/>
      <c r="G136" s="32">
        <f>494.53102+5.29398</f>
        <v>499.82499999999999</v>
      </c>
      <c r="H136" s="36"/>
    </row>
    <row r="137" spans="2:14" ht="15.6">
      <c r="B137" s="30">
        <v>2</v>
      </c>
      <c r="C137" s="31" t="s">
        <v>52</v>
      </c>
      <c r="D137" s="32">
        <f t="shared" ref="D137:D144" si="11">SUM(E137:H137)</f>
        <v>217.85499999999999</v>
      </c>
      <c r="E137" s="36"/>
      <c r="F137" s="36"/>
      <c r="G137" s="32">
        <f>217.05002+0.80498</f>
        <v>217.85499999999999</v>
      </c>
      <c r="H137" s="36"/>
    </row>
    <row r="138" spans="2:14" ht="46.8">
      <c r="B138" s="30">
        <v>3</v>
      </c>
      <c r="C138" s="31" t="s">
        <v>53</v>
      </c>
      <c r="D138" s="32">
        <f t="shared" si="11"/>
        <v>74.739999999999995</v>
      </c>
      <c r="E138" s="36"/>
      <c r="F138" s="36"/>
      <c r="G138" s="32">
        <v>74.739999999999995</v>
      </c>
      <c r="H138" s="36"/>
    </row>
    <row r="139" spans="2:14" ht="31.2">
      <c r="B139" s="30">
        <v>4</v>
      </c>
      <c r="C139" s="31" t="s">
        <v>54</v>
      </c>
      <c r="D139" s="32">
        <f t="shared" si="11"/>
        <v>449.61</v>
      </c>
      <c r="E139" s="36"/>
      <c r="F139" s="36"/>
      <c r="G139" s="32">
        <v>449.61</v>
      </c>
      <c r="H139" s="36"/>
    </row>
    <row r="140" spans="2:14" ht="46.8">
      <c r="B140" s="30">
        <v>5</v>
      </c>
      <c r="C140" s="31" t="s">
        <v>132</v>
      </c>
      <c r="D140" s="32">
        <f t="shared" si="11"/>
        <v>2946.6543499999998</v>
      </c>
      <c r="E140" s="36"/>
      <c r="F140" s="36"/>
      <c r="G140" s="32">
        <f>2939.7625+6.89185</f>
        <v>2946.6543499999998</v>
      </c>
      <c r="H140" s="36"/>
    </row>
    <row r="141" spans="2:14" ht="94.8" customHeight="1">
      <c r="B141" s="30">
        <v>6</v>
      </c>
      <c r="C141" s="31" t="s">
        <v>141</v>
      </c>
      <c r="D141" s="32">
        <f t="shared" si="11"/>
        <v>2025.51839</v>
      </c>
      <c r="E141" s="36"/>
      <c r="F141" s="36"/>
      <c r="G141" s="32">
        <f>2019.4745+6.04389</f>
        <v>2025.51839</v>
      </c>
      <c r="H141" s="36"/>
    </row>
    <row r="142" spans="2:14" ht="62.4">
      <c r="B142" s="30">
        <v>7</v>
      </c>
      <c r="C142" s="31" t="s">
        <v>165</v>
      </c>
      <c r="D142" s="32">
        <f t="shared" si="11"/>
        <v>1228.0999999999999</v>
      </c>
      <c r="E142" s="36"/>
      <c r="F142" s="36"/>
      <c r="G142" s="32">
        <v>1228.0999999999999</v>
      </c>
      <c r="H142" s="36"/>
    </row>
    <row r="143" spans="2:14" ht="31.2">
      <c r="B143" s="30">
        <v>8</v>
      </c>
      <c r="C143" s="31" t="s">
        <v>166</v>
      </c>
      <c r="D143" s="32">
        <f t="shared" si="11"/>
        <v>650</v>
      </c>
      <c r="E143" s="36"/>
      <c r="F143" s="36"/>
      <c r="G143" s="32">
        <v>650</v>
      </c>
      <c r="H143" s="36"/>
    </row>
    <row r="144" spans="2:14" ht="31.2">
      <c r="B144" s="30">
        <v>9</v>
      </c>
      <c r="C144" s="31" t="s">
        <v>196</v>
      </c>
      <c r="D144" s="32">
        <f t="shared" si="11"/>
        <v>211.7</v>
      </c>
      <c r="E144" s="36"/>
      <c r="F144" s="36"/>
      <c r="G144" s="32">
        <v>211.7</v>
      </c>
      <c r="H144" s="36"/>
    </row>
    <row r="145" spans="2:8" ht="19.2" customHeight="1">
      <c r="B145" s="1"/>
      <c r="C145" s="18" t="s">
        <v>88</v>
      </c>
      <c r="D145" s="24">
        <f>SUM(D136:D144)</f>
        <v>8304.0027399999999</v>
      </c>
      <c r="E145" s="17">
        <f>SUM(E136:E144)</f>
        <v>0</v>
      </c>
      <c r="F145" s="17">
        <f>SUM(F136:F144)</f>
        <v>0</v>
      </c>
      <c r="G145" s="24">
        <f>SUM(G136:G144)</f>
        <v>8304.0027399999999</v>
      </c>
      <c r="H145" s="17">
        <f>SUM(H136:H144)</f>
        <v>0</v>
      </c>
    </row>
    <row r="146" spans="2:8" ht="18">
      <c r="B146" s="81" t="s">
        <v>108</v>
      </c>
      <c r="C146" s="82"/>
      <c r="D146" s="82"/>
      <c r="E146" s="82"/>
      <c r="F146" s="82"/>
      <c r="G146" s="82"/>
      <c r="H146" s="83"/>
    </row>
    <row r="147" spans="2:8" ht="31.2">
      <c r="B147" s="41">
        <v>1</v>
      </c>
      <c r="C147" s="31" t="s">
        <v>133</v>
      </c>
      <c r="D147" s="32">
        <f>SUM(E147:H147)</f>
        <v>291.39999999999998</v>
      </c>
      <c r="E147" s="36"/>
      <c r="F147" s="36"/>
      <c r="G147" s="32">
        <v>291.39999999999998</v>
      </c>
      <c r="H147" s="32"/>
    </row>
    <row r="148" spans="2:8" ht="31.2">
      <c r="B148" s="30">
        <v>2</v>
      </c>
      <c r="C148" s="31" t="s">
        <v>155</v>
      </c>
      <c r="D148" s="32">
        <f t="shared" ref="D148:D173" si="12">SUM(E148:H148)</f>
        <v>789.23</v>
      </c>
      <c r="E148" s="36"/>
      <c r="F148" s="36"/>
      <c r="G148" s="32">
        <v>789.23</v>
      </c>
      <c r="H148" s="36"/>
    </row>
    <row r="149" spans="2:8" ht="15.6">
      <c r="B149" s="30">
        <v>3</v>
      </c>
      <c r="C149" s="31" t="s">
        <v>55</v>
      </c>
      <c r="D149" s="32">
        <f t="shared" si="12"/>
        <v>1592.94</v>
      </c>
      <c r="E149" s="36"/>
      <c r="F149" s="36"/>
      <c r="G149" s="32">
        <v>1592.94</v>
      </c>
      <c r="H149" s="36"/>
    </row>
    <row r="150" spans="2:8" ht="46.8">
      <c r="B150" s="30">
        <v>4</v>
      </c>
      <c r="C150" s="31" t="s">
        <v>56</v>
      </c>
      <c r="D150" s="32">
        <f t="shared" si="12"/>
        <v>166.45</v>
      </c>
      <c r="E150" s="36"/>
      <c r="F150" s="36"/>
      <c r="G150" s="32">
        <v>166.45</v>
      </c>
      <c r="H150" s="36"/>
    </row>
    <row r="151" spans="2:8" ht="31.2">
      <c r="B151" s="30">
        <v>5</v>
      </c>
      <c r="C151" s="31" t="s">
        <v>84</v>
      </c>
      <c r="D151" s="32">
        <f t="shared" si="12"/>
        <v>1350</v>
      </c>
      <c r="E151" s="36"/>
      <c r="F151" s="36"/>
      <c r="G151" s="32">
        <v>1350</v>
      </c>
      <c r="H151" s="36"/>
    </row>
    <row r="152" spans="2:8" ht="31.2">
      <c r="B152" s="30">
        <v>6</v>
      </c>
      <c r="C152" s="31" t="s">
        <v>57</v>
      </c>
      <c r="D152" s="32">
        <f t="shared" si="12"/>
        <v>667.94</v>
      </c>
      <c r="E152" s="36"/>
      <c r="F152" s="36"/>
      <c r="G152" s="32">
        <v>667.94</v>
      </c>
      <c r="H152" s="36"/>
    </row>
    <row r="153" spans="2:8" ht="31.2">
      <c r="B153" s="30">
        <v>7</v>
      </c>
      <c r="C153" s="31" t="s">
        <v>58</v>
      </c>
      <c r="D153" s="32">
        <f t="shared" si="12"/>
        <v>1708.7989400000001</v>
      </c>
      <c r="E153" s="36"/>
      <c r="F153" s="36"/>
      <c r="G153" s="32">
        <f>1700.8532+8.007-0.06126</f>
        <v>1708.7989400000001</v>
      </c>
      <c r="H153" s="36"/>
    </row>
    <row r="154" spans="2:8" ht="15.6">
      <c r="B154" s="30">
        <v>8</v>
      </c>
      <c r="C154" s="31" t="s">
        <v>59</v>
      </c>
      <c r="D154" s="32">
        <f t="shared" si="12"/>
        <v>1510.56</v>
      </c>
      <c r="E154" s="36"/>
      <c r="F154" s="36"/>
      <c r="G154" s="32">
        <v>1510.56</v>
      </c>
      <c r="H154" s="36"/>
    </row>
    <row r="155" spans="2:8" ht="31.2">
      <c r="B155" s="30">
        <v>9</v>
      </c>
      <c r="C155" s="31" t="s">
        <v>60</v>
      </c>
      <c r="D155" s="32">
        <f t="shared" si="12"/>
        <v>188.73</v>
      </c>
      <c r="E155" s="36"/>
      <c r="F155" s="36"/>
      <c r="G155" s="32">
        <v>188.73</v>
      </c>
      <c r="H155" s="36"/>
    </row>
    <row r="156" spans="2:8" ht="15.6">
      <c r="B156" s="30">
        <v>10</v>
      </c>
      <c r="C156" s="31" t="s">
        <v>101</v>
      </c>
      <c r="D156" s="32">
        <f t="shared" si="12"/>
        <v>403.28</v>
      </c>
      <c r="E156" s="36"/>
      <c r="F156" s="36"/>
      <c r="G156" s="32">
        <v>403.28</v>
      </c>
      <c r="H156" s="36"/>
    </row>
    <row r="157" spans="2:8" ht="31.2">
      <c r="B157" s="30">
        <v>11</v>
      </c>
      <c r="C157" s="31" t="s">
        <v>61</v>
      </c>
      <c r="D157" s="32">
        <f t="shared" si="12"/>
        <v>543</v>
      </c>
      <c r="E157" s="36"/>
      <c r="F157" s="36"/>
      <c r="G157" s="32">
        <v>543</v>
      </c>
      <c r="H157" s="36"/>
    </row>
    <row r="158" spans="2:8" ht="31.2">
      <c r="B158" s="30">
        <v>12</v>
      </c>
      <c r="C158" s="31" t="s">
        <v>62</v>
      </c>
      <c r="D158" s="32">
        <f t="shared" si="12"/>
        <v>444.56400000000002</v>
      </c>
      <c r="E158" s="36"/>
      <c r="F158" s="36"/>
      <c r="G158" s="32">
        <v>444.56400000000002</v>
      </c>
      <c r="H158" s="36"/>
    </row>
    <row r="159" spans="2:8" ht="46.8">
      <c r="B159" s="30">
        <v>13</v>
      </c>
      <c r="C159" s="39" t="s">
        <v>94</v>
      </c>
      <c r="D159" s="32">
        <f t="shared" si="12"/>
        <v>2009.8600000000001</v>
      </c>
      <c r="E159" s="36"/>
      <c r="F159" s="36"/>
      <c r="G159" s="32">
        <f>1830.43+179.43</f>
        <v>2009.8600000000001</v>
      </c>
      <c r="H159" s="36"/>
    </row>
    <row r="160" spans="2:8" ht="31.2">
      <c r="B160" s="30">
        <v>14</v>
      </c>
      <c r="C160" s="39" t="s">
        <v>102</v>
      </c>
      <c r="D160" s="32">
        <f t="shared" si="12"/>
        <v>1475.37</v>
      </c>
      <c r="E160" s="36"/>
      <c r="F160" s="36"/>
      <c r="G160" s="32">
        <v>1475.37</v>
      </c>
      <c r="H160" s="36"/>
    </row>
    <row r="161" spans="2:8" ht="46.8">
      <c r="B161" s="30">
        <v>15</v>
      </c>
      <c r="C161" s="39" t="s">
        <v>113</v>
      </c>
      <c r="D161" s="32">
        <f t="shared" si="12"/>
        <v>1193.5039999999999</v>
      </c>
      <c r="E161" s="36"/>
      <c r="F161" s="36"/>
      <c r="G161" s="32">
        <v>1193.5039999999999</v>
      </c>
      <c r="H161" s="36"/>
    </row>
    <row r="162" spans="2:8" ht="31.2">
      <c r="B162" s="30">
        <v>16</v>
      </c>
      <c r="C162" s="31" t="s">
        <v>63</v>
      </c>
      <c r="D162" s="32">
        <f t="shared" si="12"/>
        <v>1533.93</v>
      </c>
      <c r="E162" s="36"/>
      <c r="F162" s="36"/>
      <c r="G162" s="32">
        <v>1533.93</v>
      </c>
      <c r="H162" s="36"/>
    </row>
    <row r="163" spans="2:8" ht="31.2">
      <c r="B163" s="30">
        <v>17</v>
      </c>
      <c r="C163" s="31" t="s">
        <v>64</v>
      </c>
      <c r="D163" s="32">
        <f t="shared" si="12"/>
        <v>1018.6332</v>
      </c>
      <c r="E163" s="36"/>
      <c r="F163" s="36"/>
      <c r="G163" s="32">
        <v>1018.6332</v>
      </c>
      <c r="H163" s="36"/>
    </row>
    <row r="164" spans="2:8" ht="31.2">
      <c r="B164" s="30">
        <v>18</v>
      </c>
      <c r="C164" s="42" t="s">
        <v>65</v>
      </c>
      <c r="D164" s="32">
        <f t="shared" si="12"/>
        <v>1540.5</v>
      </c>
      <c r="E164" s="36"/>
      <c r="F164" s="36"/>
      <c r="G164" s="32">
        <v>1540.5</v>
      </c>
      <c r="H164" s="36"/>
    </row>
    <row r="165" spans="2:8" ht="31.2">
      <c r="B165" s="30">
        <v>19</v>
      </c>
      <c r="C165" s="31" t="s">
        <v>66</v>
      </c>
      <c r="D165" s="32">
        <f t="shared" si="12"/>
        <v>411.03</v>
      </c>
      <c r="E165" s="36"/>
      <c r="F165" s="36"/>
      <c r="G165" s="32">
        <v>411.03</v>
      </c>
      <c r="H165" s="36"/>
    </row>
    <row r="166" spans="2:8" ht="46.8">
      <c r="B166" s="30">
        <v>20</v>
      </c>
      <c r="C166" s="31" t="s">
        <v>67</v>
      </c>
      <c r="D166" s="32">
        <f t="shared" si="12"/>
        <v>1119.8900000000001</v>
      </c>
      <c r="E166" s="36"/>
      <c r="F166" s="36"/>
      <c r="G166" s="32">
        <v>1119.8900000000001</v>
      </c>
      <c r="H166" s="36"/>
    </row>
    <row r="167" spans="2:8" ht="31.2">
      <c r="B167" s="30">
        <v>21</v>
      </c>
      <c r="C167" s="39" t="s">
        <v>68</v>
      </c>
      <c r="D167" s="32">
        <f t="shared" si="12"/>
        <v>912.27</v>
      </c>
      <c r="E167" s="36"/>
      <c r="F167" s="36"/>
      <c r="G167" s="32">
        <v>912.27</v>
      </c>
      <c r="H167" s="36"/>
    </row>
    <row r="168" spans="2:8" ht="31.2">
      <c r="B168" s="30">
        <v>22</v>
      </c>
      <c r="C168" s="31" t="s">
        <v>69</v>
      </c>
      <c r="D168" s="32">
        <f t="shared" si="12"/>
        <v>386.31</v>
      </c>
      <c r="E168" s="36"/>
      <c r="F168" s="36"/>
      <c r="G168" s="32">
        <v>386.31</v>
      </c>
      <c r="H168" s="36"/>
    </row>
    <row r="169" spans="2:8" ht="62.4">
      <c r="B169" s="30">
        <v>23</v>
      </c>
      <c r="C169" s="31" t="s">
        <v>142</v>
      </c>
      <c r="D169" s="32">
        <f t="shared" si="12"/>
        <v>700</v>
      </c>
      <c r="E169" s="36"/>
      <c r="F169" s="36"/>
      <c r="G169" s="32">
        <v>700</v>
      </c>
      <c r="H169" s="36"/>
    </row>
    <row r="170" spans="2:8" ht="46.8">
      <c r="B170" s="30">
        <v>24</v>
      </c>
      <c r="C170" s="31" t="s">
        <v>164</v>
      </c>
      <c r="D170" s="32">
        <f t="shared" si="12"/>
        <v>2199.29</v>
      </c>
      <c r="E170" s="36"/>
      <c r="F170" s="36"/>
      <c r="G170" s="32">
        <v>2199.29</v>
      </c>
      <c r="H170" s="36"/>
    </row>
    <row r="171" spans="2:8" ht="137.4" customHeight="1">
      <c r="B171" s="30">
        <v>25</v>
      </c>
      <c r="C171" s="31" t="s">
        <v>167</v>
      </c>
      <c r="D171" s="32">
        <f t="shared" si="12"/>
        <v>171.29</v>
      </c>
      <c r="E171" s="36"/>
      <c r="F171" s="36"/>
      <c r="G171" s="32">
        <f>165.29+6</f>
        <v>171.29</v>
      </c>
      <c r="H171" s="36"/>
    </row>
    <row r="172" spans="2:8" ht="62.4">
      <c r="B172" s="30">
        <v>26</v>
      </c>
      <c r="C172" s="31" t="s">
        <v>134</v>
      </c>
      <c r="D172" s="32">
        <f t="shared" si="12"/>
        <v>226.01</v>
      </c>
      <c r="E172" s="36"/>
      <c r="F172" s="36"/>
      <c r="G172" s="32">
        <v>226.01</v>
      </c>
      <c r="H172" s="36"/>
    </row>
    <row r="173" spans="2:8" ht="123" customHeight="1">
      <c r="B173" s="30">
        <v>27</v>
      </c>
      <c r="C173" s="31" t="s">
        <v>184</v>
      </c>
      <c r="D173" s="32">
        <f t="shared" si="12"/>
        <v>245.78</v>
      </c>
      <c r="E173" s="36"/>
      <c r="F173" s="36"/>
      <c r="G173" s="32">
        <f>200+45.78</f>
        <v>245.78</v>
      </c>
      <c r="H173" s="36"/>
    </row>
    <row r="174" spans="2:8" ht="17.399999999999999">
      <c r="B174" s="11"/>
      <c r="C174" s="12" t="s">
        <v>48</v>
      </c>
      <c r="D174" s="25">
        <f>SUM(D147:D173)</f>
        <v>24800.560140000001</v>
      </c>
      <c r="E174" s="25">
        <f>SUM(E147:E172)</f>
        <v>0</v>
      </c>
      <c r="F174" s="25">
        <f>SUM(F147:F172)</f>
        <v>0</v>
      </c>
      <c r="G174" s="25">
        <f>SUM(G147:G173)</f>
        <v>24800.560140000001</v>
      </c>
      <c r="H174" s="25">
        <f>SUM(H147:H172)</f>
        <v>0</v>
      </c>
    </row>
    <row r="175" spans="2:8" ht="31.2">
      <c r="B175" s="30">
        <v>1</v>
      </c>
      <c r="C175" s="31" t="s">
        <v>154</v>
      </c>
      <c r="D175" s="32">
        <f>SUM(E175:H175)</f>
        <v>10089.868699999999</v>
      </c>
      <c r="E175" s="36"/>
      <c r="F175" s="36"/>
      <c r="G175" s="32">
        <f>9172.6091+917.2596</f>
        <v>10089.868699999999</v>
      </c>
      <c r="H175" s="36"/>
    </row>
    <row r="176" spans="2:8" ht="31.2">
      <c r="B176" s="30">
        <v>2</v>
      </c>
      <c r="C176" s="31" t="s">
        <v>153</v>
      </c>
      <c r="D176" s="32">
        <f t="shared" ref="D176:D180" si="13">SUM(E176:H176)</f>
        <v>2978.96</v>
      </c>
      <c r="E176" s="36"/>
      <c r="F176" s="36"/>
      <c r="G176" s="32"/>
      <c r="H176" s="32">
        <v>2978.96</v>
      </c>
    </row>
    <row r="177" spans="2:8" ht="31.2">
      <c r="B177" s="30">
        <v>3</v>
      </c>
      <c r="C177" s="31" t="s">
        <v>152</v>
      </c>
      <c r="D177" s="32">
        <f t="shared" si="13"/>
        <v>2165.6089400000001</v>
      </c>
      <c r="E177" s="36"/>
      <c r="F177" s="36"/>
      <c r="G177" s="32"/>
      <c r="H177" s="32">
        <v>2165.6089400000001</v>
      </c>
    </row>
    <row r="178" spans="2:8" ht="15.6">
      <c r="B178" s="30">
        <v>4</v>
      </c>
      <c r="C178" s="31" t="s">
        <v>169</v>
      </c>
      <c r="D178" s="32">
        <f t="shared" si="13"/>
        <v>1256.74</v>
      </c>
      <c r="E178" s="36"/>
      <c r="F178" s="36"/>
      <c r="G178" s="32"/>
      <c r="H178" s="32">
        <v>1256.74</v>
      </c>
    </row>
    <row r="179" spans="2:8" ht="34.200000000000003" customHeight="1">
      <c r="B179" s="30">
        <v>5</v>
      </c>
      <c r="C179" s="31" t="s">
        <v>151</v>
      </c>
      <c r="D179" s="32">
        <f t="shared" si="13"/>
        <v>2442.4443000000001</v>
      </c>
      <c r="E179" s="36"/>
      <c r="F179" s="36"/>
      <c r="G179" s="32"/>
      <c r="H179" s="32">
        <v>2442.4443000000001</v>
      </c>
    </row>
    <row r="180" spans="2:8" ht="34.200000000000003" customHeight="1">
      <c r="B180" s="30">
        <v>6</v>
      </c>
      <c r="C180" s="31" t="s">
        <v>195</v>
      </c>
      <c r="D180" s="32">
        <f t="shared" si="13"/>
        <v>252.34399999999999</v>
      </c>
      <c r="E180" s="36"/>
      <c r="F180" s="36"/>
      <c r="G180" s="32"/>
      <c r="H180" s="32">
        <v>252.34399999999999</v>
      </c>
    </row>
    <row r="181" spans="2:8" ht="17.399999999999999">
      <c r="B181" s="11"/>
      <c r="C181" s="12" t="s">
        <v>87</v>
      </c>
      <c r="D181" s="25">
        <f>SUM(D175:D180)</f>
        <v>19185.965939999998</v>
      </c>
      <c r="E181" s="19">
        <f>SUM(E175:E180)</f>
        <v>0</v>
      </c>
      <c r="F181" s="19">
        <f>SUM(F175:F180)</f>
        <v>0</v>
      </c>
      <c r="G181" s="25">
        <f>SUM(G175:G180)</f>
        <v>10089.868699999999</v>
      </c>
      <c r="H181" s="25">
        <f>SUM(H175:H180)</f>
        <v>9096.0972399999991</v>
      </c>
    </row>
    <row r="182" spans="2:8" ht="19.8" customHeight="1">
      <c r="B182" s="15"/>
      <c r="C182" s="18" t="s">
        <v>70</v>
      </c>
      <c r="D182" s="26">
        <f>SUM(D174+D181)</f>
        <v>43986.526079999996</v>
      </c>
      <c r="E182" s="26">
        <f>SUM(E174+E181)</f>
        <v>0</v>
      </c>
      <c r="F182" s="26">
        <f>SUM(F174+F181)</f>
        <v>0</v>
      </c>
      <c r="G182" s="26">
        <f>SUM(G174+G181)</f>
        <v>34890.42884</v>
      </c>
      <c r="H182" s="26">
        <f>SUM(H174+H181)</f>
        <v>9096.0972399999991</v>
      </c>
    </row>
    <row r="183" spans="2:8" ht="19.8" customHeight="1">
      <c r="B183" s="81" t="s">
        <v>109</v>
      </c>
      <c r="C183" s="82"/>
      <c r="D183" s="82"/>
      <c r="E183" s="82"/>
      <c r="F183" s="82"/>
      <c r="G183" s="82"/>
      <c r="H183" s="83"/>
    </row>
    <row r="184" spans="2:8" ht="31.2">
      <c r="B184" s="30">
        <v>1</v>
      </c>
      <c r="C184" s="31" t="s">
        <v>143</v>
      </c>
      <c r="D184" s="55">
        <f t="shared" ref="D184:D193" si="14">SUM(E184:H184)</f>
        <v>1005.41</v>
      </c>
      <c r="E184" s="36"/>
      <c r="F184" s="36"/>
      <c r="G184" s="55">
        <v>1005.41</v>
      </c>
      <c r="H184" s="36"/>
    </row>
    <row r="185" spans="2:8" ht="31.2">
      <c r="B185" s="30">
        <v>2</v>
      </c>
      <c r="C185" s="31" t="s">
        <v>71</v>
      </c>
      <c r="D185" s="55">
        <f t="shared" si="14"/>
        <v>1986.45</v>
      </c>
      <c r="E185" s="36"/>
      <c r="F185" s="36"/>
      <c r="G185" s="55">
        <v>1986.45</v>
      </c>
      <c r="H185" s="36"/>
    </row>
    <row r="186" spans="2:8" ht="31.2">
      <c r="B186" s="30">
        <v>3</v>
      </c>
      <c r="C186" s="31" t="s">
        <v>72</v>
      </c>
      <c r="D186" s="43">
        <f t="shared" si="14"/>
        <v>628.16999999999996</v>
      </c>
      <c r="E186" s="36"/>
      <c r="F186" s="36"/>
      <c r="G186" s="44">
        <v>628.16999999999996</v>
      </c>
      <c r="H186" s="36"/>
    </row>
    <row r="187" spans="2:8" ht="31.2">
      <c r="B187" s="30">
        <v>4</v>
      </c>
      <c r="C187" s="39" t="s">
        <v>73</v>
      </c>
      <c r="D187" s="55">
        <f t="shared" si="14"/>
        <v>1265.75</v>
      </c>
      <c r="E187" s="36"/>
      <c r="F187" s="36"/>
      <c r="G187" s="55">
        <v>1265.75</v>
      </c>
      <c r="H187" s="36"/>
    </row>
    <row r="188" spans="2:8" ht="31.2">
      <c r="B188" s="30">
        <v>5</v>
      </c>
      <c r="C188" s="31" t="s">
        <v>114</v>
      </c>
      <c r="D188" s="43">
        <f t="shared" si="14"/>
        <v>830.92</v>
      </c>
      <c r="E188" s="36"/>
      <c r="F188" s="36"/>
      <c r="G188" s="43">
        <v>830.92</v>
      </c>
      <c r="H188" s="36"/>
    </row>
    <row r="189" spans="2:8" ht="31.2">
      <c r="B189" s="30">
        <v>6</v>
      </c>
      <c r="C189" s="31" t="s">
        <v>74</v>
      </c>
      <c r="D189" s="43">
        <f t="shared" si="14"/>
        <v>209.7</v>
      </c>
      <c r="E189" s="36"/>
      <c r="F189" s="36"/>
      <c r="G189" s="43">
        <v>209.7</v>
      </c>
      <c r="H189" s="36"/>
    </row>
    <row r="190" spans="2:8" ht="31.2">
      <c r="B190" s="30">
        <v>7</v>
      </c>
      <c r="C190" s="31" t="s">
        <v>75</v>
      </c>
      <c r="D190" s="43">
        <f t="shared" si="14"/>
        <v>130.07</v>
      </c>
      <c r="E190" s="36"/>
      <c r="F190" s="36"/>
      <c r="G190" s="43">
        <v>130.07</v>
      </c>
      <c r="H190" s="36"/>
    </row>
    <row r="191" spans="2:8" ht="31.2">
      <c r="B191" s="30">
        <v>8</v>
      </c>
      <c r="C191" s="31" t="s">
        <v>76</v>
      </c>
      <c r="D191" s="55">
        <f t="shared" si="14"/>
        <v>1335.74</v>
      </c>
      <c r="E191" s="36"/>
      <c r="F191" s="36"/>
      <c r="G191" s="55">
        <v>1335.74</v>
      </c>
      <c r="H191" s="36"/>
    </row>
    <row r="192" spans="2:8" ht="46.8">
      <c r="B192" s="30">
        <v>9</v>
      </c>
      <c r="C192" s="31" t="s">
        <v>135</v>
      </c>
      <c r="D192" s="43">
        <f t="shared" si="14"/>
        <v>504.94</v>
      </c>
      <c r="E192" s="36"/>
      <c r="F192" s="36"/>
      <c r="G192" s="43">
        <v>504.94</v>
      </c>
      <c r="H192" s="36"/>
    </row>
    <row r="193" spans="2:8" ht="31.2">
      <c r="B193" s="30">
        <v>10</v>
      </c>
      <c r="C193" s="31" t="s">
        <v>95</v>
      </c>
      <c r="D193" s="55">
        <f t="shared" si="14"/>
        <v>1811.78</v>
      </c>
      <c r="E193" s="36"/>
      <c r="F193" s="36"/>
      <c r="G193" s="55">
        <v>1811.78</v>
      </c>
      <c r="H193" s="36"/>
    </row>
    <row r="194" spans="2:8" ht="16.8" customHeight="1">
      <c r="B194" s="11"/>
      <c r="C194" s="12" t="s">
        <v>48</v>
      </c>
      <c r="D194" s="20">
        <f>SUM(D184:D193)</f>
        <v>9708.93</v>
      </c>
      <c r="E194" s="20">
        <f>SUM(E184:E193)</f>
        <v>0</v>
      </c>
      <c r="F194" s="20">
        <f>SUM(F184:F193)</f>
        <v>0</v>
      </c>
      <c r="G194" s="20">
        <f>SUM(G184:G193)</f>
        <v>9708.93</v>
      </c>
      <c r="H194" s="20">
        <f>SUM(H184:H193)</f>
        <v>0</v>
      </c>
    </row>
    <row r="195" spans="2:8" ht="31.2">
      <c r="B195" s="30">
        <v>1</v>
      </c>
      <c r="C195" s="31" t="s">
        <v>77</v>
      </c>
      <c r="D195" s="55">
        <f>SUM(E195:H195)</f>
        <v>1322.75</v>
      </c>
      <c r="E195" s="36"/>
      <c r="F195" s="36"/>
      <c r="G195" s="55">
        <v>1322.75</v>
      </c>
      <c r="H195" s="36"/>
    </row>
    <row r="196" spans="2:8" ht="17.399999999999999">
      <c r="B196" s="11"/>
      <c r="C196" s="12" t="s">
        <v>86</v>
      </c>
      <c r="D196" s="20">
        <f>SUM(D195)</f>
        <v>1322.75</v>
      </c>
      <c r="E196" s="20">
        <f t="shared" ref="E196:H196" si="15">SUM(E195)</f>
        <v>0</v>
      </c>
      <c r="F196" s="20">
        <f t="shared" si="15"/>
        <v>0</v>
      </c>
      <c r="G196" s="20">
        <f t="shared" si="15"/>
        <v>1322.75</v>
      </c>
      <c r="H196" s="20">
        <f t="shared" si="15"/>
        <v>0</v>
      </c>
    </row>
    <row r="197" spans="2:8" ht="21" customHeight="1">
      <c r="B197" s="21"/>
      <c r="C197" s="22" t="s">
        <v>78</v>
      </c>
      <c r="D197" s="23">
        <f>SUM(D194+D196)</f>
        <v>11031.68</v>
      </c>
      <c r="E197" s="23">
        <f t="shared" ref="E197:H197" si="16">SUM(E194+E196)</f>
        <v>0</v>
      </c>
      <c r="F197" s="23">
        <f t="shared" si="16"/>
        <v>0</v>
      </c>
      <c r="G197" s="23">
        <f t="shared" si="16"/>
        <v>11031.68</v>
      </c>
      <c r="H197" s="23">
        <f t="shared" si="16"/>
        <v>0</v>
      </c>
    </row>
    <row r="198" spans="2:8" ht="38.4" customHeight="1">
      <c r="B198" s="21"/>
      <c r="C198" s="22" t="s">
        <v>163</v>
      </c>
      <c r="D198" s="23">
        <f>D17+D104+D134+D145+D182+D197</f>
        <v>182495.13021999999</v>
      </c>
      <c r="E198" s="23">
        <f>E17+E104+E134+E145+E182+E197</f>
        <v>0</v>
      </c>
      <c r="F198" s="23">
        <f>F17+F104+F134+F145+F182+F197</f>
        <v>7696.52</v>
      </c>
      <c r="G198" s="23">
        <f>G17+G104+G134+G145+G182+G197</f>
        <v>162713.75298000002</v>
      </c>
      <c r="H198" s="23">
        <f>H17+H104+H134+H145+H182+H197</f>
        <v>12084.857239999999</v>
      </c>
    </row>
    <row r="199" spans="2:8" ht="15" customHeight="1">
      <c r="B199" s="49"/>
      <c r="C199" s="58" t="s">
        <v>112</v>
      </c>
      <c r="D199" s="59"/>
      <c r="E199" s="59"/>
      <c r="F199" s="59"/>
      <c r="G199" s="59"/>
      <c r="H199" s="60"/>
    </row>
    <row r="200" spans="2:8" ht="109.2" customHeight="1">
      <c r="B200" s="51">
        <v>1</v>
      </c>
      <c r="C200" s="42" t="s">
        <v>180</v>
      </c>
      <c r="D200" s="52">
        <f>SUM(E200:H200)</f>
        <v>2139.0300000000002</v>
      </c>
      <c r="E200" s="50"/>
      <c r="F200" s="50"/>
      <c r="G200" s="52">
        <f>1723.73+415.3</f>
        <v>2139.0300000000002</v>
      </c>
      <c r="H200" s="50"/>
    </row>
    <row r="201" spans="2:8" ht="18" customHeight="1">
      <c r="B201" s="49"/>
      <c r="C201" s="22" t="s">
        <v>99</v>
      </c>
      <c r="D201" s="23">
        <f>SUM(D200)</f>
        <v>2139.0300000000002</v>
      </c>
      <c r="E201" s="23">
        <f t="shared" ref="E201:H201" si="17">SUM(E200)</f>
        <v>0</v>
      </c>
      <c r="F201" s="23">
        <f t="shared" si="17"/>
        <v>0</v>
      </c>
      <c r="G201" s="23">
        <f t="shared" si="17"/>
        <v>2139.0300000000002</v>
      </c>
      <c r="H201" s="23">
        <f t="shared" si="17"/>
        <v>0</v>
      </c>
    </row>
    <row r="202" spans="2:8" ht="18" customHeight="1">
      <c r="B202" s="49"/>
      <c r="C202" s="58" t="s">
        <v>117</v>
      </c>
      <c r="D202" s="59"/>
      <c r="E202" s="59"/>
      <c r="F202" s="59"/>
      <c r="G202" s="59"/>
      <c r="H202" s="60"/>
    </row>
    <row r="203" spans="2:8" ht="22.8" customHeight="1">
      <c r="B203" s="49">
        <v>1</v>
      </c>
      <c r="C203" s="42" t="s">
        <v>118</v>
      </c>
      <c r="D203" s="52">
        <f>SUM(E203:H203)</f>
        <v>500.00009</v>
      </c>
      <c r="E203" s="50"/>
      <c r="F203" s="50"/>
      <c r="G203" s="52">
        <f>300.77809+199.222</f>
        <v>500.00009</v>
      </c>
      <c r="H203" s="50"/>
    </row>
    <row r="204" spans="2:8" ht="22.2" customHeight="1">
      <c r="B204" s="49"/>
      <c r="C204" s="22" t="s">
        <v>119</v>
      </c>
      <c r="D204" s="23">
        <f>SUM(D203)</f>
        <v>500.00009</v>
      </c>
      <c r="E204" s="23">
        <f t="shared" ref="E204:H204" si="18">SUM(E203)</f>
        <v>0</v>
      </c>
      <c r="F204" s="23">
        <f t="shared" si="18"/>
        <v>0</v>
      </c>
      <c r="G204" s="23">
        <f t="shared" si="18"/>
        <v>500.00009</v>
      </c>
      <c r="H204" s="23">
        <f t="shared" si="18"/>
        <v>0</v>
      </c>
    </row>
    <row r="205" spans="2:8" ht="36.6" customHeight="1">
      <c r="B205" s="1"/>
      <c r="C205" s="45" t="s">
        <v>85</v>
      </c>
      <c r="D205" s="53">
        <f>D17+D104+D134+D145+D182+D197+D201+D204</f>
        <v>185134.16030999998</v>
      </c>
      <c r="E205" s="53">
        <f>E17+E104+E134+E145+E182+E197+E201+E204</f>
        <v>0</v>
      </c>
      <c r="F205" s="53">
        <f>F17+F104+F134+F145+F182+F197+F201+F204</f>
        <v>7696.52</v>
      </c>
      <c r="G205" s="53">
        <f>G17+G104+G134+G145+G182+G197+G201+G204</f>
        <v>165352.78307</v>
      </c>
      <c r="H205" s="53">
        <f>H17+H104+H134+H145+H182+H197+H201+H204</f>
        <v>12084.857239999999</v>
      </c>
    </row>
    <row r="206" spans="2:8" hidden="1">
      <c r="C206" s="27" t="s">
        <v>80</v>
      </c>
      <c r="D206" s="28">
        <f>D103+D133+D181+D196</f>
        <v>39625.511939999997</v>
      </c>
      <c r="E206" s="28">
        <f>E103+E133+E181+E196</f>
        <v>0</v>
      </c>
      <c r="F206" s="28">
        <f>F103+F133+F181+F196</f>
        <v>0</v>
      </c>
      <c r="G206" s="28">
        <f>G103+G133+G181+G196</f>
        <v>27540.654699999999</v>
      </c>
      <c r="H206" s="28">
        <f>H103+H133+H181+H196</f>
        <v>12084.857239999999</v>
      </c>
    </row>
    <row r="207" spans="2:8" hidden="1">
      <c r="C207" s="27"/>
      <c r="D207" s="29"/>
      <c r="E207" s="29"/>
      <c r="F207" s="29"/>
      <c r="G207" s="1"/>
      <c r="H207" s="1"/>
    </row>
    <row r="208" spans="2:8" hidden="1">
      <c r="C208" s="27" t="s">
        <v>81</v>
      </c>
      <c r="D208" s="28">
        <f>D195+D179+D177+D176+D175+D132</f>
        <v>21988.391940000001</v>
      </c>
      <c r="E208" s="28">
        <f>E195+E179+E177+E176+E175+E132</f>
        <v>0</v>
      </c>
      <c r="F208" s="28">
        <f>F195+F179+F177+F176+F175+F132</f>
        <v>0</v>
      </c>
      <c r="G208" s="28">
        <f>G195+G179+G177+G176+G175+G132</f>
        <v>11412.618699999999</v>
      </c>
      <c r="H208" s="28">
        <f>H195+H179+H177+H176+H175+H132</f>
        <v>10575.77324</v>
      </c>
    </row>
    <row r="209" spans="3:8" hidden="1">
      <c r="C209" s="27" t="s">
        <v>82</v>
      </c>
      <c r="D209" s="29">
        <f>4811.1+13000</f>
        <v>17811.099999999999</v>
      </c>
      <c r="E209" s="29"/>
      <c r="F209" s="29"/>
      <c r="G209" s="2">
        <f>G103</f>
        <v>16128.036</v>
      </c>
      <c r="H209" s="1"/>
    </row>
  </sheetData>
  <mergeCells count="24">
    <mergeCell ref="C202:H202"/>
    <mergeCell ref="C15:H15"/>
    <mergeCell ref="B183:H183"/>
    <mergeCell ref="B146:H146"/>
    <mergeCell ref="B135:H135"/>
    <mergeCell ref="B105:H105"/>
    <mergeCell ref="B92:H92"/>
    <mergeCell ref="B84:H84"/>
    <mergeCell ref="A8:A14"/>
    <mergeCell ref="C199:H199"/>
    <mergeCell ref="E1:H2"/>
    <mergeCell ref="E3:H3"/>
    <mergeCell ref="C14:H14"/>
    <mergeCell ref="B18:H18"/>
    <mergeCell ref="B5:H5"/>
    <mergeCell ref="F8:F12"/>
    <mergeCell ref="E8:E12"/>
    <mergeCell ref="B6:H6"/>
    <mergeCell ref="B7:H7"/>
    <mergeCell ref="B8:B12"/>
    <mergeCell ref="C8:C12"/>
    <mergeCell ref="D8:D12"/>
    <mergeCell ref="G8:G12"/>
    <mergeCell ref="H8:H12"/>
  </mergeCells>
  <pageMargins left="0.31496062992125984" right="0.31496062992125984" top="0.27559055118110237" bottom="0.27559055118110237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25" sqref="E25:E26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Постановление АИП 2019</vt:lpstr>
      <vt:lpstr>Лист1</vt:lpstr>
      <vt:lpstr>'Постановление АИП 2019'!Заголовки_для_печати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2019-11-08T07:09:50Z</cp:lastPrinted>
  <dcterms:created xsi:type="dcterms:W3CDTF">2018-02-01T13:06:50Z</dcterms:created>
  <dcterms:modified xsi:type="dcterms:W3CDTF">2019-11-08T07:10:03Z</dcterms:modified>
</cp:coreProperties>
</file>